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http://dkprojects/11815253-4/Deliverables/"/>
    </mc:Choice>
  </mc:AlternateContent>
  <xr:revisionPtr revIDLastSave="0" documentId="10_ncr:100000_{6C25303E-1F7F-46EA-A75D-BB4F26EADF06}" xr6:coauthVersionLast="31" xr6:coauthVersionMax="31" xr10:uidLastSave="{00000000-0000-0000-0000-000000000000}"/>
  <bookViews>
    <workbookView xWindow="0" yWindow="0" windowWidth="17250" windowHeight="4965" tabRatio="664" xr2:uid="{00000000-000D-0000-FFFF-FFFF00000000}"/>
  </bookViews>
  <sheets>
    <sheet name="Om værktøjet" sheetId="29" r:id="rId1"/>
    <sheet name="Introduktion" sheetId="30" r:id="rId2"/>
    <sheet name="Kom godt i gang" sheetId="31" r:id="rId3"/>
    <sheet name="Fremgangsmåde" sheetId="38" r:id="rId4"/>
    <sheet name="Beregning af vandkvalitet" sheetId="20" r:id="rId5"/>
    <sheet name="Beregning af belastning" sheetId="35" r:id="rId6"/>
    <sheet name="Estimat af reduceret areal" sheetId="36" r:id="rId7"/>
    <sheet name="Data oversigt" sheetId="34" r:id="rId8"/>
    <sheet name="Datatjek" sheetId="28" state="hidden" r:id="rId9"/>
    <sheet name="Referencer" sheetId="37" r:id="rId10"/>
    <sheet name="Regnvand" sheetId="10" r:id="rId11"/>
    <sheet name="Haver_græsarealer" sheetId="16" r:id="rId12"/>
    <sheet name="Centrale  bymiljøer" sheetId="26" r:id="rId13"/>
    <sheet name="Kunstgræsbaner" sheetId="25" r:id="rId14"/>
    <sheet name="Grønne tage" sheetId="23" r:id="rId15"/>
    <sheet name="Tage med kobber" sheetId="22" r:id="rId16"/>
    <sheet name="Tage med zink" sheetId="24" r:id="rId17"/>
    <sheet name="Tage af andre materialer" sheetId="5" r:id="rId18"/>
    <sheet name="Veje (ADT &lt;500)" sheetId="39" r:id="rId19"/>
    <sheet name="Veje (ADT 500-5000)" sheetId="7" r:id="rId20"/>
    <sheet name="Veje (ADT 5000-15000)" sheetId="12" r:id="rId21"/>
    <sheet name="Veje (ADT &gt; 15000)" sheetId="13" r:id="rId22"/>
    <sheet name="P-pladser" sheetId="14" r:id="rId23"/>
    <sheet name="P-pladser lastbiler" sheetId="11" r:id="rId24"/>
    <sheet name="Industriområder" sheetId="8" r:id="rId25"/>
    <sheet name="Oplagspladser_affaldssortering" sheetId="15" r:id="rId26"/>
    <sheet name="Boligområder_lav" sheetId="9" r:id="rId27"/>
    <sheet name="Boligområder_høj" sheetId="18" r:id="rId28"/>
    <sheet name="Øvrige data_blandende områder" sheetId="19" r:id="rId29"/>
    <sheet name="Kategorier_samlet" sheetId="1" state="hidden" r:id="rId30"/>
    <sheet name="Hydrologiske parametre" sheetId="21" state="hidden" r:id="rId31"/>
  </sheets>
  <definedNames>
    <definedName name="_Ref397504486" localSheetId="9">Referencer!$A$17</definedName>
    <definedName name="_Ref397504500" localSheetId="9">Referencer!$A$21</definedName>
    <definedName name="_Ref402352116" localSheetId="9">Referencer!$A$9</definedName>
    <definedName name="_xlnm.Print_Area" localSheetId="5">'Beregning af belastning'!$A$1:$J$57</definedName>
    <definedName name="_xlnm.Print_Area" localSheetId="4">'Beregning af vandkvalitet'!$A$1:$U$60</definedName>
    <definedName name="_xlnm.Print_Area" localSheetId="7">'Data oversigt'!$A$1:$Y$54</definedName>
    <definedName name="_xlnm.Print_Area" localSheetId="1">Introduktion!$B$2:$X$40</definedName>
    <definedName name="_xlnm.Print_Area" localSheetId="2">'Kom godt i gang'!$B$2:$X$46</definedName>
    <definedName name="_xlnm.Print_Area" localSheetId="13">Kunstgræsbaner!$A$3:$BO$55</definedName>
    <definedName name="_xlnm.Print_Area" localSheetId="0">'Om værktøjet'!$B$2:$X$38</definedName>
    <definedName name="_xlnm.Print_Area" localSheetId="9">Referencer!$A$1:$B$48</definedName>
    <definedName name="_xlnm.Print_Titles" localSheetId="27">Boligområder_høj!$A:$A</definedName>
    <definedName name="_xlnm.Print_Titles" localSheetId="26">Boligområder_lav!$A:$A</definedName>
    <definedName name="_xlnm.Print_Titles" localSheetId="12">'Centrale  bymiljøer'!$A:$A</definedName>
    <definedName name="_xlnm.Print_Titles" localSheetId="14">'Grønne tage'!$A:$A</definedName>
    <definedName name="_xlnm.Print_Titles" localSheetId="11">Haver_græsarealer!$A:$A</definedName>
    <definedName name="_xlnm.Print_Titles" localSheetId="24">Industriområder!$A:$A</definedName>
    <definedName name="_xlnm.Print_Titles" localSheetId="29">Kategorier_samlet!$A:$A</definedName>
    <definedName name="_xlnm.Print_Titles" localSheetId="13">Kunstgræsbaner!$A:$B</definedName>
    <definedName name="_xlnm.Print_Titles" localSheetId="25">Oplagspladser_affaldssortering!$A:$A</definedName>
    <definedName name="_xlnm.Print_Titles" localSheetId="22">'P-pladser'!$A:$A</definedName>
    <definedName name="_xlnm.Print_Titles" localSheetId="23">'P-pladser lastbiler'!$A:$A</definedName>
    <definedName name="_xlnm.Print_Titles" localSheetId="10">Regnvand!$A:$A</definedName>
    <definedName name="_xlnm.Print_Titles" localSheetId="17">'Tage af andre materialer'!$A:$A</definedName>
    <definedName name="_xlnm.Print_Titles" localSheetId="15">'Tage med kobber'!$A:$A</definedName>
    <definedName name="_xlnm.Print_Titles" localSheetId="16">'Tage med zink'!$A:$A</definedName>
    <definedName name="_xlnm.Print_Titles" localSheetId="18">'Veje (ADT &lt;500)'!$A:$A</definedName>
    <definedName name="_xlnm.Print_Titles" localSheetId="21">'Veje (ADT &gt; 15000)'!$A:$A</definedName>
    <definedName name="_xlnm.Print_Titles" localSheetId="20">'Veje (ADT 5000-15000)'!$A:$A</definedName>
    <definedName name="_xlnm.Print_Titles" localSheetId="19">'Veje (ADT 500-5000)'!$A:$A</definedName>
    <definedName name="_xlnm.Print_Titles" localSheetId="28">'Øvrige data_blandende områder'!$A:$A</definedName>
  </definedNames>
  <calcPr calcId="179017"/>
</workbook>
</file>

<file path=xl/calcChain.xml><?xml version="1.0" encoding="utf-8"?>
<calcChain xmlns="http://schemas.openxmlformats.org/spreadsheetml/2006/main">
  <c r="AE36" i="18" l="1"/>
  <c r="AD36" i="18"/>
  <c r="AC36" i="18"/>
  <c r="AB36" i="18"/>
  <c r="AA36" i="18"/>
  <c r="Z36" i="18"/>
  <c r="Y36" i="18"/>
  <c r="X36" i="18"/>
  <c r="W36" i="18"/>
  <c r="U36" i="18"/>
  <c r="T36" i="18"/>
  <c r="S36" i="18"/>
  <c r="CX36" i="9"/>
  <c r="CV36" i="9"/>
  <c r="CQ36" i="9"/>
  <c r="DG36" i="9"/>
  <c r="CL36" i="9"/>
  <c r="CK36" i="9"/>
  <c r="CJ36" i="9"/>
  <c r="CI36" i="9"/>
  <c r="CH36" i="9"/>
  <c r="CG36" i="9"/>
  <c r="CF36" i="9"/>
  <c r="CD36" i="9"/>
  <c r="CC36" i="9"/>
  <c r="CB36" i="9"/>
  <c r="CA36" i="9"/>
  <c r="BZ36" i="9"/>
  <c r="BY36" i="9"/>
  <c r="BX36" i="9"/>
  <c r="BO36" i="9"/>
  <c r="BL36" i="9"/>
  <c r="BK36" i="9"/>
  <c r="BJ36" i="9"/>
  <c r="BI36" i="9"/>
  <c r="BH36" i="9"/>
  <c r="BG36" i="9"/>
  <c r="BF36" i="9"/>
  <c r="BE36" i="9"/>
  <c r="BD36" i="9"/>
  <c r="BC36" i="9"/>
  <c r="BB36" i="9"/>
  <c r="BA36" i="9"/>
  <c r="AZ36" i="9"/>
  <c r="O36" i="8"/>
  <c r="Y36" i="14"/>
  <c r="L36" i="12"/>
  <c r="K36" i="12"/>
  <c r="J36" i="12"/>
  <c r="O36" i="12"/>
  <c r="N36" i="12"/>
  <c r="M36" i="12"/>
  <c r="T36" i="12"/>
  <c r="S36" i="12"/>
  <c r="R36" i="12"/>
  <c r="Q36" i="12"/>
  <c r="P36" i="12"/>
  <c r="AF36" i="7"/>
  <c r="AE36" i="7"/>
  <c r="AD36" i="7"/>
  <c r="AC36" i="7"/>
  <c r="AB36" i="7"/>
  <c r="AA36" i="7"/>
  <c r="Z36" i="7"/>
  <c r="Y36" i="7"/>
  <c r="X36" i="7"/>
  <c r="W36" i="7"/>
  <c r="T36" i="7"/>
  <c r="AR36" i="39"/>
  <c r="AQ36" i="39"/>
  <c r="AP36" i="39"/>
  <c r="AO36" i="39"/>
  <c r="AN36" i="39"/>
  <c r="AM36" i="39"/>
  <c r="AJ36" i="39"/>
  <c r="AI36" i="39"/>
  <c r="AH36" i="39"/>
  <c r="AG36" i="39"/>
  <c r="AF36" i="39"/>
  <c r="AE36" i="39"/>
  <c r="AD36" i="39"/>
  <c r="AB36" i="39"/>
  <c r="AA36" i="39"/>
  <c r="Y36" i="39" l="1"/>
  <c r="X36" i="39"/>
  <c r="W36" i="39"/>
  <c r="V36" i="39"/>
  <c r="T36" i="39"/>
  <c r="S36" i="39"/>
  <c r="R36" i="39"/>
  <c r="P36" i="39"/>
  <c r="N36" i="39"/>
  <c r="M36" i="39"/>
  <c r="L36" i="39"/>
  <c r="K36" i="39"/>
  <c r="AV36" i="39"/>
  <c r="AU36" i="39"/>
  <c r="AT36" i="39"/>
  <c r="AS36" i="39"/>
  <c r="AD36" i="5"/>
  <c r="AC36" i="5"/>
  <c r="V36" i="5"/>
  <c r="L36" i="5"/>
  <c r="BO41" i="25"/>
  <c r="AV42" i="25"/>
  <c r="L41" i="25"/>
  <c r="Q36" i="26"/>
  <c r="O36" i="26"/>
  <c r="J36" i="26"/>
  <c r="L44" i="28" l="1"/>
  <c r="H48" i="39"/>
  <c r="F27" i="36"/>
  <c r="M49" i="34" l="1"/>
  <c r="C61" i="19"/>
  <c r="D61" i="19"/>
  <c r="E61" i="19"/>
  <c r="F61" i="19"/>
  <c r="G61" i="19"/>
  <c r="H61" i="19"/>
  <c r="I61" i="19"/>
  <c r="J61" i="19"/>
  <c r="K61" i="19"/>
  <c r="L61" i="19"/>
  <c r="M61" i="19"/>
  <c r="N61" i="19"/>
  <c r="O61" i="19"/>
  <c r="P61" i="19"/>
  <c r="Q61" i="19"/>
  <c r="J53" i="18"/>
  <c r="K53" i="18"/>
  <c r="L53" i="18"/>
  <c r="M53" i="18"/>
  <c r="N53" i="18"/>
  <c r="O53" i="18"/>
  <c r="P53" i="18"/>
  <c r="Q53" i="18"/>
  <c r="R53" i="18"/>
  <c r="S53" i="18"/>
  <c r="T53" i="18"/>
  <c r="U53" i="18"/>
  <c r="V53" i="18"/>
  <c r="W53" i="18"/>
  <c r="X53" i="18"/>
  <c r="Y53" i="18"/>
  <c r="Z53" i="18"/>
  <c r="AA53" i="18"/>
  <c r="AB53" i="18"/>
  <c r="AC53" i="18"/>
  <c r="AD53" i="18"/>
  <c r="AE53" i="18"/>
  <c r="AF53" i="18"/>
  <c r="AG53" i="18"/>
  <c r="AH53" i="18"/>
  <c r="AI53" i="18"/>
  <c r="AJ53" i="18"/>
  <c r="J53" i="9"/>
  <c r="K53" i="9"/>
  <c r="L53" i="9"/>
  <c r="M53" i="9"/>
  <c r="N53" i="9"/>
  <c r="O53" i="9"/>
  <c r="P53" i="9"/>
  <c r="Q53" i="9"/>
  <c r="R53" i="9"/>
  <c r="S53" i="9"/>
  <c r="T53" i="9"/>
  <c r="U53" i="9"/>
  <c r="V53" i="9"/>
  <c r="W53" i="9"/>
  <c r="X53" i="9"/>
  <c r="Y53" i="9"/>
  <c r="Z53" i="9"/>
  <c r="AA53" i="9"/>
  <c r="AB53" i="9"/>
  <c r="AC53" i="9"/>
  <c r="AD53" i="9"/>
  <c r="AE53" i="9"/>
  <c r="AF53" i="9"/>
  <c r="AG53" i="9"/>
  <c r="AH53" i="9"/>
  <c r="AI53" i="9"/>
  <c r="AJ53" i="9"/>
  <c r="AK53" i="9"/>
  <c r="AL53" i="9"/>
  <c r="AM53" i="9"/>
  <c r="AN53" i="9"/>
  <c r="AO53" i="9"/>
  <c r="AP53" i="9"/>
  <c r="AQ53" i="9"/>
  <c r="AR53" i="9"/>
  <c r="AS53" i="9"/>
  <c r="AT53" i="9"/>
  <c r="AU53" i="9"/>
  <c r="AV53" i="9"/>
  <c r="AW53" i="9"/>
  <c r="AX53" i="9"/>
  <c r="AY53" i="9"/>
  <c r="BM53" i="9"/>
  <c r="BN53" i="9"/>
  <c r="BO53" i="9"/>
  <c r="BP53" i="9"/>
  <c r="BQ53" i="9"/>
  <c r="BR53" i="9"/>
  <c r="BS53" i="9"/>
  <c r="BT53" i="9"/>
  <c r="BU53" i="9"/>
  <c r="BV53" i="9"/>
  <c r="BW53" i="9"/>
  <c r="BX53" i="9"/>
  <c r="BY53" i="9"/>
  <c r="BZ53" i="9"/>
  <c r="CA53" i="9"/>
  <c r="CB53" i="9"/>
  <c r="CC53" i="9"/>
  <c r="CD53" i="9"/>
  <c r="CE53" i="9"/>
  <c r="CF53" i="9"/>
  <c r="CG53" i="9"/>
  <c r="CH53" i="9"/>
  <c r="CI53" i="9"/>
  <c r="CJ53" i="9"/>
  <c r="CK53" i="9"/>
  <c r="CL53" i="9"/>
  <c r="CM53" i="9"/>
  <c r="CN53" i="9"/>
  <c r="CO53" i="9"/>
  <c r="CP53" i="9"/>
  <c r="CQ53" i="9"/>
  <c r="CR53" i="9"/>
  <c r="CS53" i="9"/>
  <c r="CT53" i="9"/>
  <c r="CU53" i="9"/>
  <c r="CV53" i="9"/>
  <c r="CW53" i="9"/>
  <c r="CX53" i="9"/>
  <c r="CY53" i="9"/>
  <c r="CZ53" i="9"/>
  <c r="DA53" i="9"/>
  <c r="DB53" i="9"/>
  <c r="DC53" i="9"/>
  <c r="DD53" i="9"/>
  <c r="DE53" i="9"/>
  <c r="DF53" i="9"/>
  <c r="J53" i="15"/>
  <c r="K53" i="15"/>
  <c r="L53" i="15"/>
  <c r="M53" i="15"/>
  <c r="N53" i="15"/>
  <c r="O53" i="15"/>
  <c r="J53" i="8"/>
  <c r="K53" i="8"/>
  <c r="L53" i="8"/>
  <c r="M53" i="8"/>
  <c r="N53" i="8"/>
  <c r="O53" i="8"/>
  <c r="J53" i="14"/>
  <c r="K53" i="14"/>
  <c r="L53" i="14"/>
  <c r="M53" i="14"/>
  <c r="N53" i="14"/>
  <c r="O53" i="14"/>
  <c r="P53" i="14"/>
  <c r="Q53" i="14"/>
  <c r="R53" i="14"/>
  <c r="S53" i="14"/>
  <c r="T53" i="14"/>
  <c r="U53" i="14"/>
  <c r="V53" i="14"/>
  <c r="W53" i="14"/>
  <c r="X53" i="14"/>
  <c r="Y53" i="14"/>
  <c r="Z53" i="14"/>
  <c r="AA53" i="14"/>
  <c r="J53" i="13"/>
  <c r="K53" i="13"/>
  <c r="L53" i="13"/>
  <c r="M53" i="13"/>
  <c r="N53" i="13"/>
  <c r="O53" i="13"/>
  <c r="P53" i="13"/>
  <c r="Q53" i="13"/>
  <c r="R53" i="13"/>
  <c r="S53" i="13"/>
  <c r="T53" i="13"/>
  <c r="U53" i="13"/>
  <c r="V53" i="13"/>
  <c r="W53" i="13"/>
  <c r="X53" i="13"/>
  <c r="Y53" i="13"/>
  <c r="Z53" i="13"/>
  <c r="AA53" i="13"/>
  <c r="AB53" i="13"/>
  <c r="AC53" i="13"/>
  <c r="AD53" i="13"/>
  <c r="AE53" i="13"/>
  <c r="J53" i="12"/>
  <c r="K53" i="12"/>
  <c r="L53" i="12"/>
  <c r="N53" i="12"/>
  <c r="O53" i="12"/>
  <c r="P53" i="12"/>
  <c r="Q53" i="12"/>
  <c r="R53" i="12"/>
  <c r="S53" i="12"/>
  <c r="T53" i="12"/>
  <c r="U53" i="12"/>
  <c r="T53" i="7"/>
  <c r="U53" i="7"/>
  <c r="V53" i="7"/>
  <c r="W53" i="7"/>
  <c r="X53" i="7"/>
  <c r="Y53" i="7"/>
  <c r="Z53" i="7"/>
  <c r="AA53" i="7"/>
  <c r="AB53" i="7"/>
  <c r="J53" i="39"/>
  <c r="K53" i="39"/>
  <c r="L53" i="39"/>
  <c r="M53" i="39"/>
  <c r="N53" i="39"/>
  <c r="O53" i="39"/>
  <c r="P53" i="39"/>
  <c r="Q53" i="39"/>
  <c r="R53" i="39"/>
  <c r="S53" i="39"/>
  <c r="T53" i="39"/>
  <c r="U53" i="39"/>
  <c r="V53" i="39"/>
  <c r="W53" i="39"/>
  <c r="X53" i="39"/>
  <c r="Y53" i="39"/>
  <c r="Z53" i="39"/>
  <c r="AA53" i="39"/>
  <c r="AB53" i="39"/>
  <c r="AC53" i="39"/>
  <c r="AD53" i="39"/>
  <c r="AE53" i="39"/>
  <c r="AF53" i="39"/>
  <c r="AH53" i="39"/>
  <c r="AI53" i="39"/>
  <c r="AJ53" i="39"/>
  <c r="AK53" i="39"/>
  <c r="AL53" i="39"/>
  <c r="AM53" i="39"/>
  <c r="AN53" i="39"/>
  <c r="AO53" i="39"/>
  <c r="AP53" i="39"/>
  <c r="AQ53" i="39"/>
  <c r="AR53" i="39"/>
  <c r="J53" i="5"/>
  <c r="K53" i="5"/>
  <c r="M53" i="5"/>
  <c r="N53" i="5"/>
  <c r="O53" i="5"/>
  <c r="P53" i="5"/>
  <c r="Q53" i="5"/>
  <c r="R53" i="5"/>
  <c r="S53" i="5"/>
  <c r="T53" i="5"/>
  <c r="U53" i="5"/>
  <c r="V53" i="5"/>
  <c r="W53" i="5"/>
  <c r="X53" i="5"/>
  <c r="Y53" i="5"/>
  <c r="Z53" i="5"/>
  <c r="AA53" i="5"/>
  <c r="AB53" i="5"/>
  <c r="AC53" i="5"/>
  <c r="AD53" i="5"/>
  <c r="AE53" i="5"/>
  <c r="M53" i="24"/>
  <c r="N53" i="24"/>
  <c r="O53" i="24"/>
  <c r="P53" i="24"/>
  <c r="Q53" i="24"/>
  <c r="R53" i="24"/>
  <c r="S53" i="24"/>
  <c r="T53" i="24"/>
  <c r="U53" i="24"/>
  <c r="V53" i="24"/>
  <c r="W53" i="24"/>
  <c r="X53" i="24"/>
  <c r="Y53" i="24"/>
  <c r="Z53" i="24"/>
  <c r="AA53" i="24"/>
  <c r="AB53" i="24"/>
  <c r="AC53" i="24"/>
  <c r="AD53" i="24"/>
  <c r="AE53" i="24"/>
  <c r="AF53" i="24"/>
  <c r="AG53" i="24"/>
  <c r="AH53" i="24"/>
  <c r="J53" i="22"/>
  <c r="K53" i="22"/>
  <c r="L53" i="22"/>
  <c r="M53" i="22"/>
  <c r="N53" i="22"/>
  <c r="O53" i="22"/>
  <c r="P53" i="22"/>
  <c r="Q53" i="22"/>
  <c r="R53" i="22"/>
  <c r="S53" i="22"/>
  <c r="T53" i="22"/>
  <c r="U53" i="22"/>
  <c r="J58" i="25"/>
  <c r="K58" i="25"/>
  <c r="L58" i="25"/>
  <c r="M58" i="25"/>
  <c r="N58" i="25"/>
  <c r="O58" i="25"/>
  <c r="P58" i="25"/>
  <c r="Q58" i="25"/>
  <c r="R58" i="25"/>
  <c r="S58" i="25"/>
  <c r="T58" i="25"/>
  <c r="U58" i="25"/>
  <c r="V58" i="25"/>
  <c r="W58" i="25"/>
  <c r="X58" i="25"/>
  <c r="Y58" i="25"/>
  <c r="Z58" i="25"/>
  <c r="AA58" i="25"/>
  <c r="AB58" i="25"/>
  <c r="AC58" i="25"/>
  <c r="AD58" i="25"/>
  <c r="AE58" i="25"/>
  <c r="AF58" i="25"/>
  <c r="AG58" i="25"/>
  <c r="AH58" i="25"/>
  <c r="AI58" i="25"/>
  <c r="AJ58" i="25"/>
  <c r="AK58" i="25"/>
  <c r="AL58" i="25"/>
  <c r="AM58" i="25"/>
  <c r="AN58" i="25"/>
  <c r="AO58" i="25"/>
  <c r="AP58" i="25"/>
  <c r="AQ58" i="25"/>
  <c r="AR58" i="25"/>
  <c r="AS58" i="25"/>
  <c r="AT58" i="25"/>
  <c r="AU58" i="25"/>
  <c r="AV58" i="25"/>
  <c r="AW58" i="25"/>
  <c r="AX58" i="25"/>
  <c r="AY58" i="25"/>
  <c r="AZ58" i="25"/>
  <c r="BA58" i="25"/>
  <c r="BB58" i="25"/>
  <c r="BC58" i="25"/>
  <c r="BD58" i="25"/>
  <c r="BE58" i="25"/>
  <c r="BF58" i="25"/>
  <c r="BG58" i="25"/>
  <c r="BH58" i="25"/>
  <c r="BI58" i="25"/>
  <c r="BJ58" i="25"/>
  <c r="BK58" i="25"/>
  <c r="BL58" i="25"/>
  <c r="BM58" i="25"/>
  <c r="BN58" i="25"/>
  <c r="BO58" i="25"/>
  <c r="BP58" i="25"/>
  <c r="BQ58" i="25"/>
  <c r="BR58" i="25"/>
  <c r="J53" i="26"/>
  <c r="K53" i="26"/>
  <c r="L53" i="26"/>
  <c r="M53" i="26"/>
  <c r="N53" i="26"/>
  <c r="O53" i="26"/>
  <c r="P53" i="26"/>
  <c r="Q53" i="26"/>
  <c r="R53" i="26"/>
  <c r="S53" i="26"/>
  <c r="H53" i="10"/>
  <c r="J53" i="10"/>
  <c r="K53" i="10"/>
  <c r="L53" i="10"/>
  <c r="M53" i="10"/>
  <c r="R61" i="19" l="1"/>
  <c r="AI53" i="24"/>
  <c r="AF53" i="13"/>
  <c r="V53" i="22"/>
  <c r="AK53" i="18"/>
  <c r="AB53" i="14"/>
  <c r="BS58" i="25"/>
  <c r="T53" i="26"/>
  <c r="I52" i="39"/>
  <c r="H52" i="39"/>
  <c r="M53" i="34" s="1"/>
  <c r="G52" i="39"/>
  <c r="F52" i="39"/>
  <c r="E52" i="39"/>
  <c r="D52" i="39"/>
  <c r="C52" i="39"/>
  <c r="AS53" i="34" s="1"/>
  <c r="I51" i="39"/>
  <c r="H51" i="39"/>
  <c r="M52" i="34" s="1"/>
  <c r="G51" i="39"/>
  <c r="F51" i="39"/>
  <c r="E51" i="39"/>
  <c r="D51" i="39"/>
  <c r="C51" i="39"/>
  <c r="AS52" i="34" s="1"/>
  <c r="I50" i="39"/>
  <c r="H50" i="39"/>
  <c r="M51" i="34" s="1"/>
  <c r="G50" i="39"/>
  <c r="F50" i="39"/>
  <c r="E50" i="39"/>
  <c r="D50" i="39"/>
  <c r="C50" i="39"/>
  <c r="AS51" i="34" s="1"/>
  <c r="I49" i="39"/>
  <c r="H49" i="39"/>
  <c r="M50" i="34" s="1"/>
  <c r="G49" i="39"/>
  <c r="F49" i="39"/>
  <c r="E49" i="39"/>
  <c r="D49" i="39"/>
  <c r="C49" i="39"/>
  <c r="AS50" i="34" s="1"/>
  <c r="I48" i="39"/>
  <c r="G48" i="39"/>
  <c r="F48" i="39"/>
  <c r="E48" i="39"/>
  <c r="D48" i="39"/>
  <c r="C48" i="39"/>
  <c r="AS49" i="34" s="1"/>
  <c r="I45" i="39"/>
  <c r="H45" i="39"/>
  <c r="M46" i="34" s="1"/>
  <c r="G45" i="39"/>
  <c r="F45" i="39"/>
  <c r="E45" i="39"/>
  <c r="D45" i="39"/>
  <c r="C45" i="39"/>
  <c r="AS46" i="34" s="1"/>
  <c r="I42" i="39"/>
  <c r="H42" i="39"/>
  <c r="M43" i="34" s="1"/>
  <c r="G42" i="39"/>
  <c r="F42" i="39"/>
  <c r="E42" i="39"/>
  <c r="D42" i="39"/>
  <c r="C42" i="39"/>
  <c r="AS43" i="34" s="1"/>
  <c r="I41" i="39"/>
  <c r="H41" i="39"/>
  <c r="M42" i="34" s="1"/>
  <c r="G41" i="39"/>
  <c r="F41" i="39"/>
  <c r="E41" i="39"/>
  <c r="D41" i="39"/>
  <c r="C41" i="39"/>
  <c r="AS42" i="34" s="1"/>
  <c r="I40" i="39"/>
  <c r="H40" i="39"/>
  <c r="M41" i="34" s="1"/>
  <c r="G40" i="39"/>
  <c r="F40" i="39"/>
  <c r="E40" i="39"/>
  <c r="D40" i="39"/>
  <c r="C40" i="39"/>
  <c r="AS41" i="34" s="1"/>
  <c r="I39" i="39"/>
  <c r="H39" i="39"/>
  <c r="M40" i="34" s="1"/>
  <c r="G39" i="39"/>
  <c r="F39" i="39"/>
  <c r="E39" i="39"/>
  <c r="D39" i="39"/>
  <c r="C39" i="39"/>
  <c r="AS40" i="34" s="1"/>
  <c r="AV53" i="39"/>
  <c r="AT53" i="39"/>
  <c r="AS53" i="39"/>
  <c r="I35" i="39"/>
  <c r="H35" i="39"/>
  <c r="M36" i="34" s="1"/>
  <c r="G35" i="39"/>
  <c r="F35" i="39"/>
  <c r="E35" i="39"/>
  <c r="D35" i="39"/>
  <c r="C35" i="39"/>
  <c r="AS36" i="34" s="1"/>
  <c r="I34" i="39"/>
  <c r="H34" i="39"/>
  <c r="M35" i="34" s="1"/>
  <c r="G34" i="39"/>
  <c r="F34" i="39"/>
  <c r="E34" i="39"/>
  <c r="D34" i="39"/>
  <c r="C34" i="39"/>
  <c r="AS35" i="34" s="1"/>
  <c r="I33" i="39"/>
  <c r="H33" i="39"/>
  <c r="M34" i="34" s="1"/>
  <c r="G33" i="39"/>
  <c r="F33" i="39"/>
  <c r="E33" i="39"/>
  <c r="D33" i="39"/>
  <c r="C33" i="39"/>
  <c r="AS34" i="34" s="1"/>
  <c r="I32" i="39"/>
  <c r="H32" i="39"/>
  <c r="M33" i="34" s="1"/>
  <c r="G32" i="39"/>
  <c r="F32" i="39"/>
  <c r="E32" i="39"/>
  <c r="D32" i="39"/>
  <c r="C32" i="39"/>
  <c r="AS33" i="34" s="1"/>
  <c r="I31" i="39"/>
  <c r="H31" i="39"/>
  <c r="M32" i="34" s="1"/>
  <c r="G31" i="39"/>
  <c r="F31" i="39"/>
  <c r="E31" i="39"/>
  <c r="D31" i="39"/>
  <c r="C31" i="39"/>
  <c r="AS32" i="34" s="1"/>
  <c r="I30" i="39"/>
  <c r="H30" i="39"/>
  <c r="M31" i="34" s="1"/>
  <c r="G30" i="39"/>
  <c r="F30" i="39"/>
  <c r="E30" i="39"/>
  <c r="D30" i="39"/>
  <c r="C30" i="39"/>
  <c r="AS31" i="34" s="1"/>
  <c r="I29" i="39"/>
  <c r="H29" i="39"/>
  <c r="M30" i="34" s="1"/>
  <c r="G29" i="39"/>
  <c r="F29" i="39"/>
  <c r="E29" i="39"/>
  <c r="D29" i="39"/>
  <c r="C29" i="39"/>
  <c r="AS30" i="34" s="1"/>
  <c r="I28" i="39"/>
  <c r="H28" i="39"/>
  <c r="M29" i="34" s="1"/>
  <c r="G28" i="39"/>
  <c r="F28" i="39"/>
  <c r="E28" i="39"/>
  <c r="D28" i="39"/>
  <c r="C28" i="39"/>
  <c r="AS29" i="34" s="1"/>
  <c r="I27" i="39"/>
  <c r="H27" i="39"/>
  <c r="M28" i="34" s="1"/>
  <c r="G27" i="39"/>
  <c r="F27" i="39"/>
  <c r="E27" i="39"/>
  <c r="D27" i="39"/>
  <c r="C27" i="39"/>
  <c r="AS28" i="34" s="1"/>
  <c r="I24" i="39"/>
  <c r="H24" i="39"/>
  <c r="M25" i="34" s="1"/>
  <c r="G24" i="39"/>
  <c r="F24" i="39"/>
  <c r="E24" i="39"/>
  <c r="D24" i="39"/>
  <c r="C24" i="39"/>
  <c r="AS25" i="34" s="1"/>
  <c r="I23" i="39"/>
  <c r="H23" i="39"/>
  <c r="M24" i="34" s="1"/>
  <c r="G23" i="39"/>
  <c r="F23" i="39"/>
  <c r="E23" i="39"/>
  <c r="D23" i="39"/>
  <c r="C23" i="39"/>
  <c r="AS24" i="34" s="1"/>
  <c r="I22" i="39"/>
  <c r="H22" i="39"/>
  <c r="M23" i="34" s="1"/>
  <c r="G22" i="39"/>
  <c r="F22" i="39"/>
  <c r="E22" i="39"/>
  <c r="D22" i="39"/>
  <c r="C22" i="39"/>
  <c r="AS23" i="34" s="1"/>
  <c r="I21" i="39"/>
  <c r="H21" i="39"/>
  <c r="M22" i="34" s="1"/>
  <c r="G21" i="39"/>
  <c r="F21" i="39"/>
  <c r="E21" i="39"/>
  <c r="D21" i="39"/>
  <c r="C21" i="39"/>
  <c r="AS22" i="34" s="1"/>
  <c r="I20" i="39"/>
  <c r="H20" i="39"/>
  <c r="M21" i="34" s="1"/>
  <c r="G20" i="39"/>
  <c r="F20" i="39"/>
  <c r="E20" i="39"/>
  <c r="D20" i="39"/>
  <c r="C20" i="39"/>
  <c r="AS21" i="34" s="1"/>
  <c r="I19" i="39"/>
  <c r="H19" i="39"/>
  <c r="M20" i="34" s="1"/>
  <c r="G19" i="39"/>
  <c r="F19" i="39"/>
  <c r="E19" i="39"/>
  <c r="D19" i="39"/>
  <c r="C19" i="39"/>
  <c r="AS20" i="34" s="1"/>
  <c r="I16" i="39"/>
  <c r="H16" i="39"/>
  <c r="M17" i="34" s="1"/>
  <c r="G16" i="39"/>
  <c r="F16" i="39"/>
  <c r="E16" i="39"/>
  <c r="D16" i="39"/>
  <c r="C16" i="39"/>
  <c r="AS17" i="34" s="1"/>
  <c r="I15" i="39"/>
  <c r="H15" i="39"/>
  <c r="M16" i="34" s="1"/>
  <c r="G15" i="39"/>
  <c r="F15" i="39"/>
  <c r="E15" i="39"/>
  <c r="D15" i="39"/>
  <c r="C15" i="39"/>
  <c r="AS16" i="34" s="1"/>
  <c r="I12" i="39"/>
  <c r="H12" i="39"/>
  <c r="M13" i="34" s="1"/>
  <c r="G12" i="39"/>
  <c r="F12" i="39"/>
  <c r="E12" i="39"/>
  <c r="D12" i="39"/>
  <c r="C12" i="39"/>
  <c r="AS13" i="34" s="1"/>
  <c r="I11" i="39"/>
  <c r="H11" i="39"/>
  <c r="M12" i="34" s="1"/>
  <c r="G11" i="39"/>
  <c r="F11" i="39"/>
  <c r="E11" i="39"/>
  <c r="D11" i="39"/>
  <c r="C11" i="39"/>
  <c r="AS12" i="34" s="1"/>
  <c r="I10" i="39"/>
  <c r="H10" i="39"/>
  <c r="M11" i="34" s="1"/>
  <c r="G10" i="39"/>
  <c r="F10" i="39"/>
  <c r="E10" i="39"/>
  <c r="D10" i="39"/>
  <c r="C10" i="39"/>
  <c r="AS11" i="34" s="1"/>
  <c r="I9" i="39"/>
  <c r="H9" i="39"/>
  <c r="M10" i="34" s="1"/>
  <c r="G9" i="39"/>
  <c r="F9" i="39"/>
  <c r="E9" i="39"/>
  <c r="D9" i="39"/>
  <c r="C9" i="39"/>
  <c r="AS10" i="34" s="1"/>
  <c r="AU53" i="39" l="1"/>
  <c r="C52" i="22"/>
  <c r="C51" i="22"/>
  <c r="C50" i="22"/>
  <c r="C49" i="22"/>
  <c r="C48" i="22"/>
  <c r="C45" i="22"/>
  <c r="C42" i="22"/>
  <c r="C41" i="22"/>
  <c r="C40" i="22"/>
  <c r="C39" i="22"/>
  <c r="C36" i="22"/>
  <c r="C35" i="22"/>
  <c r="C34" i="22"/>
  <c r="C33" i="22"/>
  <c r="C32" i="22"/>
  <c r="C31" i="22"/>
  <c r="C30" i="22"/>
  <c r="C29" i="22"/>
  <c r="C28" i="22"/>
  <c r="C27" i="22"/>
  <c r="C24" i="22"/>
  <c r="C23" i="22"/>
  <c r="C22" i="22"/>
  <c r="C21" i="22"/>
  <c r="C20" i="22"/>
  <c r="C19" i="22"/>
  <c r="C16" i="22"/>
  <c r="C15" i="22"/>
  <c r="I52" i="22"/>
  <c r="H52" i="22"/>
  <c r="G52" i="22"/>
  <c r="F52" i="22"/>
  <c r="E52" i="22"/>
  <c r="D52" i="22"/>
  <c r="I51" i="22"/>
  <c r="H51" i="22"/>
  <c r="G51" i="22"/>
  <c r="F51" i="22"/>
  <c r="E51" i="22"/>
  <c r="D51" i="22"/>
  <c r="I50" i="22"/>
  <c r="H50" i="22"/>
  <c r="G50" i="22"/>
  <c r="F50" i="22"/>
  <c r="E50" i="22"/>
  <c r="D50" i="22"/>
  <c r="I49" i="22"/>
  <c r="H49" i="22"/>
  <c r="G49" i="22"/>
  <c r="F49" i="22"/>
  <c r="E49" i="22"/>
  <c r="D49" i="22"/>
  <c r="I48" i="22"/>
  <c r="H48" i="22"/>
  <c r="G48" i="22"/>
  <c r="F48" i="22"/>
  <c r="E48" i="22"/>
  <c r="D48" i="22"/>
  <c r="I45" i="22"/>
  <c r="H45" i="22"/>
  <c r="G45" i="22"/>
  <c r="F45" i="22"/>
  <c r="E45" i="22"/>
  <c r="D45" i="22"/>
  <c r="I42" i="22"/>
  <c r="H42" i="22"/>
  <c r="G42" i="22"/>
  <c r="F42" i="22"/>
  <c r="E42" i="22"/>
  <c r="D42" i="22"/>
  <c r="I41" i="22"/>
  <c r="H41" i="22"/>
  <c r="G41" i="22"/>
  <c r="F41" i="22"/>
  <c r="E41" i="22"/>
  <c r="D41" i="22"/>
  <c r="I40" i="22"/>
  <c r="H40" i="22"/>
  <c r="G40" i="22"/>
  <c r="F40" i="22"/>
  <c r="E40" i="22"/>
  <c r="D40" i="22"/>
  <c r="I39" i="22"/>
  <c r="H39" i="22"/>
  <c r="G39" i="22"/>
  <c r="F39" i="22"/>
  <c r="E39" i="22"/>
  <c r="D39" i="22"/>
  <c r="I36" i="22"/>
  <c r="H36" i="22"/>
  <c r="G36" i="22"/>
  <c r="F36" i="22"/>
  <c r="E36" i="22"/>
  <c r="D36" i="22"/>
  <c r="I35" i="22"/>
  <c r="H35" i="22"/>
  <c r="G35" i="22"/>
  <c r="F35" i="22"/>
  <c r="E35" i="22"/>
  <c r="D35" i="22"/>
  <c r="I34" i="22"/>
  <c r="H34" i="22"/>
  <c r="G34" i="22"/>
  <c r="F34" i="22"/>
  <c r="E34" i="22"/>
  <c r="D34" i="22"/>
  <c r="I33" i="22"/>
  <c r="H33" i="22"/>
  <c r="G33" i="22"/>
  <c r="F33" i="22"/>
  <c r="E33" i="22"/>
  <c r="D33" i="22"/>
  <c r="I32" i="22"/>
  <c r="H32" i="22"/>
  <c r="G32" i="22"/>
  <c r="F32" i="22"/>
  <c r="E32" i="22"/>
  <c r="D32" i="22"/>
  <c r="I31" i="22"/>
  <c r="H31" i="22"/>
  <c r="G31" i="22"/>
  <c r="F31" i="22"/>
  <c r="E31" i="22"/>
  <c r="D31" i="22"/>
  <c r="I30" i="22"/>
  <c r="H30" i="22"/>
  <c r="G30" i="22"/>
  <c r="F30" i="22"/>
  <c r="E30" i="22"/>
  <c r="D30" i="22"/>
  <c r="I29" i="22"/>
  <c r="H29" i="22"/>
  <c r="G29" i="22"/>
  <c r="F29" i="22"/>
  <c r="E29" i="22"/>
  <c r="D29" i="22"/>
  <c r="I28" i="22"/>
  <c r="H28" i="22"/>
  <c r="G28" i="22"/>
  <c r="F28" i="22"/>
  <c r="E28" i="22"/>
  <c r="D28" i="22"/>
  <c r="I27" i="22"/>
  <c r="H27" i="22"/>
  <c r="G27" i="22"/>
  <c r="F27" i="22"/>
  <c r="E27" i="22"/>
  <c r="D27" i="22"/>
  <c r="I24" i="22"/>
  <c r="H24" i="22"/>
  <c r="G24" i="22"/>
  <c r="F24" i="22"/>
  <c r="E24" i="22"/>
  <c r="D24" i="22"/>
  <c r="I23" i="22"/>
  <c r="H23" i="22"/>
  <c r="G23" i="22"/>
  <c r="F23" i="22"/>
  <c r="E23" i="22"/>
  <c r="D23" i="22"/>
  <c r="I22" i="22"/>
  <c r="H22" i="22"/>
  <c r="G22" i="22"/>
  <c r="F22" i="22"/>
  <c r="E22" i="22"/>
  <c r="D22" i="22"/>
  <c r="I21" i="22"/>
  <c r="H21" i="22"/>
  <c r="G21" i="22"/>
  <c r="F21" i="22"/>
  <c r="E21" i="22"/>
  <c r="D21" i="22"/>
  <c r="I20" i="22"/>
  <c r="H20" i="22"/>
  <c r="G20" i="22"/>
  <c r="F20" i="22"/>
  <c r="E20" i="22"/>
  <c r="D20" i="22"/>
  <c r="I19" i="22"/>
  <c r="H19" i="22"/>
  <c r="G19" i="22"/>
  <c r="F19" i="22"/>
  <c r="E19" i="22"/>
  <c r="D19" i="22"/>
  <c r="I16" i="22"/>
  <c r="H16" i="22"/>
  <c r="G16" i="22"/>
  <c r="F16" i="22"/>
  <c r="E16" i="22"/>
  <c r="D16" i="22"/>
  <c r="I15" i="22"/>
  <c r="H15" i="22"/>
  <c r="G15" i="22"/>
  <c r="F15" i="22"/>
  <c r="E15" i="22"/>
  <c r="D15" i="22"/>
  <c r="I12" i="22"/>
  <c r="H12" i="22"/>
  <c r="G12" i="22"/>
  <c r="F12" i="22"/>
  <c r="E12" i="22"/>
  <c r="D12" i="22"/>
  <c r="I11" i="22"/>
  <c r="H11" i="22"/>
  <c r="G11" i="22"/>
  <c r="F11" i="22"/>
  <c r="E11" i="22"/>
  <c r="D11" i="22"/>
  <c r="I10" i="22"/>
  <c r="H10" i="22"/>
  <c r="G10" i="22"/>
  <c r="F10" i="22"/>
  <c r="E10" i="22"/>
  <c r="D10" i="22"/>
  <c r="I52" i="5" l="1"/>
  <c r="H52" i="5"/>
  <c r="G52" i="5"/>
  <c r="F52" i="5"/>
  <c r="E52" i="5"/>
  <c r="D52" i="5"/>
  <c r="C52" i="5"/>
  <c r="I51" i="5"/>
  <c r="H51" i="5"/>
  <c r="G51" i="5"/>
  <c r="F51" i="5"/>
  <c r="E51" i="5"/>
  <c r="D51" i="5"/>
  <c r="C51" i="5"/>
  <c r="I50" i="5"/>
  <c r="H50" i="5"/>
  <c r="G50" i="5"/>
  <c r="F50" i="5"/>
  <c r="E50" i="5"/>
  <c r="D50" i="5"/>
  <c r="C50" i="5"/>
  <c r="I49" i="5"/>
  <c r="H49" i="5"/>
  <c r="G49" i="5"/>
  <c r="F49" i="5"/>
  <c r="E49" i="5"/>
  <c r="D49" i="5"/>
  <c r="C49" i="5"/>
  <c r="I48" i="5"/>
  <c r="H48" i="5"/>
  <c r="G48" i="5"/>
  <c r="F48" i="5"/>
  <c r="E48" i="5"/>
  <c r="D48" i="5"/>
  <c r="C48" i="5"/>
  <c r="I45" i="5"/>
  <c r="H45" i="5"/>
  <c r="G45" i="5"/>
  <c r="F45" i="5"/>
  <c r="E45" i="5"/>
  <c r="D45" i="5"/>
  <c r="C45" i="5"/>
  <c r="I42" i="5"/>
  <c r="H42" i="5"/>
  <c r="G42" i="5"/>
  <c r="F42" i="5"/>
  <c r="E42" i="5"/>
  <c r="D42" i="5"/>
  <c r="C42" i="5"/>
  <c r="I41" i="5"/>
  <c r="H41" i="5"/>
  <c r="G41" i="5"/>
  <c r="F41" i="5"/>
  <c r="E41" i="5"/>
  <c r="D41" i="5"/>
  <c r="C41" i="5"/>
  <c r="I40" i="5"/>
  <c r="H40" i="5"/>
  <c r="G40" i="5"/>
  <c r="F40" i="5"/>
  <c r="E40" i="5"/>
  <c r="D40" i="5"/>
  <c r="C40" i="5"/>
  <c r="I39" i="5"/>
  <c r="H39" i="5"/>
  <c r="G39" i="5"/>
  <c r="F39" i="5"/>
  <c r="E39" i="5"/>
  <c r="D39" i="5"/>
  <c r="C39" i="5"/>
  <c r="I35" i="5"/>
  <c r="H35" i="5"/>
  <c r="G35" i="5"/>
  <c r="F35" i="5"/>
  <c r="E35" i="5"/>
  <c r="D35" i="5"/>
  <c r="C35" i="5"/>
  <c r="I34" i="5"/>
  <c r="H34" i="5"/>
  <c r="G34" i="5"/>
  <c r="F34" i="5"/>
  <c r="E34" i="5"/>
  <c r="D34" i="5"/>
  <c r="C34" i="5"/>
  <c r="I33" i="5"/>
  <c r="H33" i="5"/>
  <c r="G33" i="5"/>
  <c r="F33" i="5"/>
  <c r="E33" i="5"/>
  <c r="D33" i="5"/>
  <c r="C33" i="5"/>
  <c r="I32" i="5"/>
  <c r="H32" i="5"/>
  <c r="G32" i="5"/>
  <c r="F32" i="5"/>
  <c r="E32" i="5"/>
  <c r="D32" i="5"/>
  <c r="C32" i="5"/>
  <c r="I31" i="5"/>
  <c r="H31" i="5"/>
  <c r="G31" i="5"/>
  <c r="F31" i="5"/>
  <c r="E31" i="5"/>
  <c r="D31" i="5"/>
  <c r="C31" i="5"/>
  <c r="I30" i="5"/>
  <c r="H30" i="5"/>
  <c r="G30" i="5"/>
  <c r="F30" i="5"/>
  <c r="E30" i="5"/>
  <c r="D30" i="5"/>
  <c r="C30" i="5"/>
  <c r="I29" i="5"/>
  <c r="H29" i="5"/>
  <c r="G29" i="5"/>
  <c r="F29" i="5"/>
  <c r="E29" i="5"/>
  <c r="D29" i="5"/>
  <c r="C29" i="5"/>
  <c r="I28" i="5"/>
  <c r="H28" i="5"/>
  <c r="G28" i="5"/>
  <c r="F28" i="5"/>
  <c r="E28" i="5"/>
  <c r="D28" i="5"/>
  <c r="C28" i="5"/>
  <c r="I27" i="5"/>
  <c r="H27" i="5"/>
  <c r="G27" i="5"/>
  <c r="F27" i="5"/>
  <c r="E27" i="5"/>
  <c r="D27" i="5"/>
  <c r="C27" i="5"/>
  <c r="I24" i="5"/>
  <c r="H24" i="5"/>
  <c r="G24" i="5"/>
  <c r="F24" i="5"/>
  <c r="E24" i="5"/>
  <c r="D24" i="5"/>
  <c r="C24" i="5"/>
  <c r="I23" i="5"/>
  <c r="H23" i="5"/>
  <c r="G23" i="5"/>
  <c r="F23" i="5"/>
  <c r="E23" i="5"/>
  <c r="D23" i="5"/>
  <c r="C23" i="5"/>
  <c r="I22" i="5"/>
  <c r="H22" i="5"/>
  <c r="G22" i="5"/>
  <c r="F22" i="5"/>
  <c r="E22" i="5"/>
  <c r="D22" i="5"/>
  <c r="C22" i="5"/>
  <c r="I21" i="5"/>
  <c r="H21" i="5"/>
  <c r="G21" i="5"/>
  <c r="F21" i="5"/>
  <c r="E21" i="5"/>
  <c r="D21" i="5"/>
  <c r="C21" i="5"/>
  <c r="I20" i="5"/>
  <c r="H20" i="5"/>
  <c r="G20" i="5"/>
  <c r="F20" i="5"/>
  <c r="E20" i="5"/>
  <c r="D20" i="5"/>
  <c r="C20" i="5"/>
  <c r="I19" i="5"/>
  <c r="H19" i="5"/>
  <c r="G19" i="5"/>
  <c r="F19" i="5"/>
  <c r="E19" i="5"/>
  <c r="D19" i="5"/>
  <c r="C19" i="5"/>
  <c r="I16" i="5"/>
  <c r="H16" i="5"/>
  <c r="G16" i="5"/>
  <c r="F16" i="5"/>
  <c r="E16" i="5"/>
  <c r="D16" i="5"/>
  <c r="C16" i="5"/>
  <c r="I15" i="5"/>
  <c r="H15" i="5"/>
  <c r="G15" i="5"/>
  <c r="F15" i="5"/>
  <c r="E15" i="5"/>
  <c r="D15" i="5"/>
  <c r="C15" i="5"/>
  <c r="I12" i="5"/>
  <c r="H12" i="5"/>
  <c r="G12" i="5"/>
  <c r="F12" i="5"/>
  <c r="E12" i="5"/>
  <c r="D12" i="5"/>
  <c r="C12" i="5"/>
  <c r="I11" i="5"/>
  <c r="H11" i="5"/>
  <c r="G11" i="5"/>
  <c r="F11" i="5"/>
  <c r="E11" i="5"/>
  <c r="D11" i="5"/>
  <c r="C11" i="5"/>
  <c r="I10" i="5"/>
  <c r="H10" i="5"/>
  <c r="G10" i="5"/>
  <c r="F10" i="5"/>
  <c r="E10" i="5"/>
  <c r="D10" i="5"/>
  <c r="C10" i="5"/>
  <c r="I9" i="5"/>
  <c r="H9" i="5"/>
  <c r="G9" i="5"/>
  <c r="F9" i="5"/>
  <c r="E9" i="5"/>
  <c r="D9" i="5"/>
  <c r="C9" i="5"/>
  <c r="I52" i="24"/>
  <c r="H52" i="24"/>
  <c r="G52" i="24"/>
  <c r="F52" i="24"/>
  <c r="E52" i="24"/>
  <c r="D52" i="24"/>
  <c r="I51" i="24"/>
  <c r="H51" i="24"/>
  <c r="G51" i="24"/>
  <c r="F51" i="24"/>
  <c r="E51" i="24"/>
  <c r="D51" i="24"/>
  <c r="I50" i="24"/>
  <c r="H50" i="24"/>
  <c r="G50" i="24"/>
  <c r="F50" i="24"/>
  <c r="E50" i="24"/>
  <c r="D50" i="24"/>
  <c r="I49" i="24"/>
  <c r="H49" i="24"/>
  <c r="G49" i="24"/>
  <c r="F49" i="24"/>
  <c r="E49" i="24"/>
  <c r="D49" i="24"/>
  <c r="I48" i="24"/>
  <c r="H48" i="24"/>
  <c r="G48" i="24"/>
  <c r="F48" i="24"/>
  <c r="E48" i="24"/>
  <c r="D48" i="24"/>
  <c r="I45" i="24"/>
  <c r="H45" i="24"/>
  <c r="G45" i="24"/>
  <c r="F45" i="24"/>
  <c r="E45" i="24"/>
  <c r="D45" i="24"/>
  <c r="I42" i="24"/>
  <c r="H42" i="24"/>
  <c r="G42" i="24"/>
  <c r="F42" i="24"/>
  <c r="E42" i="24"/>
  <c r="D42" i="24"/>
  <c r="I41" i="24"/>
  <c r="H41" i="24"/>
  <c r="G41" i="24"/>
  <c r="F41" i="24"/>
  <c r="E41" i="24"/>
  <c r="D41" i="24"/>
  <c r="I40" i="24"/>
  <c r="H40" i="24"/>
  <c r="G40" i="24"/>
  <c r="F40" i="24"/>
  <c r="E40" i="24"/>
  <c r="D40" i="24"/>
  <c r="I39" i="24"/>
  <c r="H39" i="24"/>
  <c r="G39" i="24"/>
  <c r="F39" i="24"/>
  <c r="E39" i="24"/>
  <c r="D39" i="24"/>
  <c r="I36" i="24"/>
  <c r="H36" i="24"/>
  <c r="G36" i="24"/>
  <c r="F36" i="24"/>
  <c r="E36" i="24"/>
  <c r="D36" i="24"/>
  <c r="I35" i="24"/>
  <c r="H35" i="24"/>
  <c r="G35" i="24"/>
  <c r="F35" i="24"/>
  <c r="E35" i="24"/>
  <c r="D35" i="24"/>
  <c r="I34" i="24"/>
  <c r="H34" i="24"/>
  <c r="G34" i="24"/>
  <c r="F34" i="24"/>
  <c r="E34" i="24"/>
  <c r="D34" i="24"/>
  <c r="I33" i="24"/>
  <c r="H33" i="24"/>
  <c r="G33" i="24"/>
  <c r="F33" i="24"/>
  <c r="E33" i="24"/>
  <c r="D33" i="24"/>
  <c r="I32" i="24"/>
  <c r="H32" i="24"/>
  <c r="G32" i="24"/>
  <c r="F32" i="24"/>
  <c r="E32" i="24"/>
  <c r="D32" i="24"/>
  <c r="I31" i="24"/>
  <c r="H31" i="24"/>
  <c r="G31" i="24"/>
  <c r="F31" i="24"/>
  <c r="E31" i="24"/>
  <c r="D31" i="24"/>
  <c r="I30" i="24"/>
  <c r="H30" i="24"/>
  <c r="G30" i="24"/>
  <c r="F30" i="24"/>
  <c r="E30" i="24"/>
  <c r="D30" i="24"/>
  <c r="I29" i="24"/>
  <c r="H29" i="24"/>
  <c r="G29" i="24"/>
  <c r="F29" i="24"/>
  <c r="E29" i="24"/>
  <c r="D29" i="24"/>
  <c r="I28" i="24"/>
  <c r="H28" i="24"/>
  <c r="G28" i="24"/>
  <c r="F28" i="24"/>
  <c r="E28" i="24"/>
  <c r="D28" i="24"/>
  <c r="I27" i="24"/>
  <c r="H27" i="24"/>
  <c r="G27" i="24"/>
  <c r="F27" i="24"/>
  <c r="E27" i="24"/>
  <c r="D27" i="24"/>
  <c r="I24" i="24"/>
  <c r="H24" i="24"/>
  <c r="G24" i="24"/>
  <c r="F24" i="24"/>
  <c r="E24" i="24"/>
  <c r="D24" i="24"/>
  <c r="I23" i="24"/>
  <c r="H23" i="24"/>
  <c r="G23" i="24"/>
  <c r="F23" i="24"/>
  <c r="E23" i="24"/>
  <c r="D23" i="24"/>
  <c r="I22" i="24"/>
  <c r="H22" i="24"/>
  <c r="G22" i="24"/>
  <c r="F22" i="24"/>
  <c r="E22" i="24"/>
  <c r="D22" i="24"/>
  <c r="I21" i="24"/>
  <c r="H21" i="24"/>
  <c r="G21" i="24"/>
  <c r="F21" i="24"/>
  <c r="E21" i="24"/>
  <c r="D21" i="24"/>
  <c r="I20" i="24"/>
  <c r="H20" i="24"/>
  <c r="G20" i="24"/>
  <c r="F20" i="24"/>
  <c r="E20" i="24"/>
  <c r="D20" i="24"/>
  <c r="I19" i="24"/>
  <c r="H19" i="24"/>
  <c r="G19" i="24"/>
  <c r="F19" i="24"/>
  <c r="E19" i="24"/>
  <c r="D19" i="24"/>
  <c r="I16" i="24"/>
  <c r="H16" i="24"/>
  <c r="G16" i="24"/>
  <c r="F16" i="24"/>
  <c r="E16" i="24"/>
  <c r="D16" i="24"/>
  <c r="I15" i="24"/>
  <c r="H15" i="24"/>
  <c r="G15" i="24"/>
  <c r="F15" i="24"/>
  <c r="E15" i="24"/>
  <c r="D15" i="24"/>
  <c r="I12" i="24"/>
  <c r="H12" i="24"/>
  <c r="G12" i="24"/>
  <c r="F12" i="24"/>
  <c r="E12" i="24"/>
  <c r="D12" i="24"/>
  <c r="I11" i="24"/>
  <c r="H11" i="24"/>
  <c r="G11" i="24"/>
  <c r="F11" i="24"/>
  <c r="E11" i="24"/>
  <c r="D11" i="24"/>
  <c r="I10" i="24"/>
  <c r="H10" i="24"/>
  <c r="G10" i="24"/>
  <c r="F10" i="24"/>
  <c r="E10" i="24"/>
  <c r="D10" i="24"/>
  <c r="I9" i="24"/>
  <c r="H9" i="24"/>
  <c r="G9" i="24"/>
  <c r="F9" i="24"/>
  <c r="E9" i="24"/>
  <c r="D9" i="24"/>
  <c r="C12" i="22"/>
  <c r="C11" i="22"/>
  <c r="C10" i="22"/>
  <c r="H9" i="22"/>
  <c r="I9" i="22"/>
  <c r="G9" i="22"/>
  <c r="F9" i="22"/>
  <c r="E9" i="22"/>
  <c r="D9" i="22"/>
  <c r="C9" i="22"/>
  <c r="C49" i="9" l="1"/>
  <c r="C10" i="9"/>
  <c r="G52" i="14" l="1"/>
  <c r="G51" i="14"/>
  <c r="G50" i="14"/>
  <c r="G49" i="14"/>
  <c r="G48" i="14"/>
  <c r="G45" i="14"/>
  <c r="G42" i="14"/>
  <c r="G41" i="14"/>
  <c r="G40" i="14"/>
  <c r="G39" i="14"/>
  <c r="G36" i="14"/>
  <c r="G35" i="14"/>
  <c r="G34" i="14"/>
  <c r="G33" i="14"/>
  <c r="G32" i="14"/>
  <c r="G31" i="14"/>
  <c r="G30" i="14"/>
  <c r="G29" i="14"/>
  <c r="G28" i="14"/>
  <c r="G27" i="14"/>
  <c r="G24" i="14"/>
  <c r="G23" i="14"/>
  <c r="G22" i="14"/>
  <c r="G21" i="14"/>
  <c r="G20" i="14"/>
  <c r="G19" i="14"/>
  <c r="G16" i="14"/>
  <c r="G15" i="14"/>
  <c r="G12" i="14"/>
  <c r="G11" i="14"/>
  <c r="G10" i="14"/>
  <c r="G9" i="14"/>
  <c r="BL53" i="9" l="1"/>
  <c r="BK53" i="9"/>
  <c r="BJ53" i="9"/>
  <c r="BI53" i="9"/>
  <c r="BH53" i="9"/>
  <c r="BG53" i="9"/>
  <c r="BF53" i="9"/>
  <c r="BE53" i="9"/>
  <c r="BD53" i="9"/>
  <c r="BC53" i="9"/>
  <c r="BB53" i="9"/>
  <c r="BA53" i="9"/>
  <c r="AZ53" i="9"/>
  <c r="G10" i="18" l="1"/>
  <c r="G11" i="18"/>
  <c r="G12" i="18"/>
  <c r="G15" i="18"/>
  <c r="G16" i="18"/>
  <c r="G19" i="18"/>
  <c r="G20" i="18"/>
  <c r="G21" i="18"/>
  <c r="G22" i="18"/>
  <c r="G23" i="18"/>
  <c r="G24" i="18"/>
  <c r="G27" i="18"/>
  <c r="G28" i="18"/>
  <c r="G29" i="18"/>
  <c r="G30" i="18"/>
  <c r="G31" i="18"/>
  <c r="G32" i="18"/>
  <c r="G33" i="18"/>
  <c r="G34" i="18"/>
  <c r="G35" i="18"/>
  <c r="G36" i="18"/>
  <c r="G39" i="18"/>
  <c r="G40" i="18"/>
  <c r="G41" i="18"/>
  <c r="G42" i="18"/>
  <c r="G45" i="18"/>
  <c r="G48" i="18"/>
  <c r="G49" i="18"/>
  <c r="G50" i="18"/>
  <c r="G51" i="18"/>
  <c r="G52" i="18"/>
  <c r="G9" i="18"/>
  <c r="F9" i="18"/>
  <c r="G10" i="9"/>
  <c r="G11" i="9"/>
  <c r="G12" i="9"/>
  <c r="G15" i="9"/>
  <c r="G16" i="9"/>
  <c r="G19" i="9"/>
  <c r="G20" i="9"/>
  <c r="G21" i="9"/>
  <c r="G22" i="9"/>
  <c r="G23" i="9"/>
  <c r="G24" i="9"/>
  <c r="G27" i="9"/>
  <c r="G28" i="9"/>
  <c r="G29" i="9"/>
  <c r="G30" i="9"/>
  <c r="G31" i="9"/>
  <c r="G32" i="9"/>
  <c r="G33" i="9"/>
  <c r="G34" i="9"/>
  <c r="G35" i="9"/>
  <c r="G39" i="9"/>
  <c r="G40" i="9"/>
  <c r="G41" i="9"/>
  <c r="G42" i="9"/>
  <c r="G45" i="9"/>
  <c r="G48" i="9"/>
  <c r="G49" i="9"/>
  <c r="G50" i="9"/>
  <c r="G51" i="9"/>
  <c r="G52" i="9"/>
  <c r="G9" i="9"/>
  <c r="F9" i="9"/>
  <c r="G10" i="15"/>
  <c r="G11" i="15"/>
  <c r="G12" i="15"/>
  <c r="G15" i="15"/>
  <c r="G16" i="15"/>
  <c r="G19" i="15"/>
  <c r="G20" i="15"/>
  <c r="G21" i="15"/>
  <c r="G22" i="15"/>
  <c r="G23" i="15"/>
  <c r="G24" i="15"/>
  <c r="G27" i="15"/>
  <c r="G28" i="15"/>
  <c r="G29" i="15"/>
  <c r="G30" i="15"/>
  <c r="G31" i="15"/>
  <c r="G32" i="15"/>
  <c r="G33" i="15"/>
  <c r="G34" i="15"/>
  <c r="G35" i="15"/>
  <c r="G39" i="15"/>
  <c r="G40" i="15"/>
  <c r="G41" i="15"/>
  <c r="G42" i="15"/>
  <c r="G45" i="15"/>
  <c r="G48" i="15"/>
  <c r="G49" i="15"/>
  <c r="G50" i="15"/>
  <c r="G51" i="15"/>
  <c r="G52" i="15"/>
  <c r="G9" i="15"/>
  <c r="F9" i="15"/>
  <c r="G10" i="8"/>
  <c r="G11" i="8"/>
  <c r="G12" i="8"/>
  <c r="G15" i="8"/>
  <c r="G16" i="8"/>
  <c r="G19" i="8"/>
  <c r="G20" i="8"/>
  <c r="G21" i="8"/>
  <c r="G22" i="8"/>
  <c r="G23" i="8"/>
  <c r="G24" i="8"/>
  <c r="G27" i="8"/>
  <c r="G28" i="8"/>
  <c r="G29" i="8"/>
  <c r="G30" i="8"/>
  <c r="G31" i="8"/>
  <c r="G32" i="8"/>
  <c r="G33" i="8"/>
  <c r="G34" i="8"/>
  <c r="G35" i="8"/>
  <c r="G36" i="8"/>
  <c r="G39" i="8"/>
  <c r="G40" i="8"/>
  <c r="G41" i="8"/>
  <c r="G42" i="8"/>
  <c r="G45" i="8"/>
  <c r="G48" i="8"/>
  <c r="G49" i="8"/>
  <c r="G50" i="8"/>
  <c r="G51" i="8"/>
  <c r="G52" i="8"/>
  <c r="G9" i="8"/>
  <c r="F9" i="8"/>
  <c r="G10" i="11"/>
  <c r="G11" i="11"/>
  <c r="G12" i="11"/>
  <c r="G15" i="11"/>
  <c r="G16" i="11"/>
  <c r="G19" i="11"/>
  <c r="G20" i="11"/>
  <c r="G21" i="11"/>
  <c r="G22" i="11"/>
  <c r="G23" i="11"/>
  <c r="G24" i="11"/>
  <c r="G27" i="11"/>
  <c r="G28" i="11"/>
  <c r="G29" i="11"/>
  <c r="G30" i="11"/>
  <c r="G31" i="11"/>
  <c r="G32" i="11"/>
  <c r="G33" i="11"/>
  <c r="G34" i="11"/>
  <c r="G35" i="11"/>
  <c r="G36" i="11"/>
  <c r="G39" i="11"/>
  <c r="G40" i="11"/>
  <c r="G41" i="11"/>
  <c r="G42" i="11"/>
  <c r="G45" i="11"/>
  <c r="G48" i="11"/>
  <c r="G49" i="11"/>
  <c r="G50" i="11"/>
  <c r="G51" i="11"/>
  <c r="G52" i="11"/>
  <c r="G9" i="11"/>
  <c r="F9" i="11"/>
  <c r="F9" i="14"/>
  <c r="G52" i="13"/>
  <c r="G10" i="13"/>
  <c r="G11" i="13"/>
  <c r="G12" i="13"/>
  <c r="G15" i="13"/>
  <c r="G16" i="13"/>
  <c r="G19" i="13"/>
  <c r="G20" i="13"/>
  <c r="G21" i="13"/>
  <c r="G22" i="13"/>
  <c r="G23" i="13"/>
  <c r="G24" i="13"/>
  <c r="G27" i="13"/>
  <c r="G28" i="13"/>
  <c r="G29" i="13"/>
  <c r="G30" i="13"/>
  <c r="G31" i="13"/>
  <c r="G32" i="13"/>
  <c r="G33" i="13"/>
  <c r="G34" i="13"/>
  <c r="G35" i="13"/>
  <c r="G36" i="13"/>
  <c r="G39" i="13"/>
  <c r="G40" i="13"/>
  <c r="G41" i="13"/>
  <c r="G42" i="13"/>
  <c r="G45" i="13"/>
  <c r="G48" i="13"/>
  <c r="G49" i="13"/>
  <c r="G50" i="13"/>
  <c r="G51" i="13"/>
  <c r="G9" i="13"/>
  <c r="F9" i="13"/>
  <c r="G10" i="12"/>
  <c r="G11" i="12"/>
  <c r="G12" i="12"/>
  <c r="G15" i="12"/>
  <c r="G16" i="12"/>
  <c r="G19" i="12"/>
  <c r="G20" i="12"/>
  <c r="G21" i="12"/>
  <c r="G22" i="12"/>
  <c r="G23" i="12"/>
  <c r="G24" i="12"/>
  <c r="G27" i="12"/>
  <c r="G28" i="12"/>
  <c r="G29" i="12"/>
  <c r="G30" i="12"/>
  <c r="G31" i="12"/>
  <c r="G32" i="12"/>
  <c r="G33" i="12"/>
  <c r="G34" i="12"/>
  <c r="G35" i="12"/>
  <c r="G39" i="12"/>
  <c r="G40" i="12"/>
  <c r="G41" i="12"/>
  <c r="G42" i="12"/>
  <c r="G45" i="12"/>
  <c r="G48" i="12"/>
  <c r="G49" i="12"/>
  <c r="G50" i="12"/>
  <c r="G51" i="12"/>
  <c r="G52" i="12"/>
  <c r="G9" i="12"/>
  <c r="F9" i="12"/>
  <c r="G10" i="7"/>
  <c r="G11" i="7"/>
  <c r="G12" i="7"/>
  <c r="G15" i="7"/>
  <c r="G16" i="7"/>
  <c r="G19" i="7"/>
  <c r="G20" i="7"/>
  <c r="G21" i="7"/>
  <c r="G22" i="7"/>
  <c r="G23" i="7"/>
  <c r="G24" i="7"/>
  <c r="G27" i="7"/>
  <c r="G28" i="7"/>
  <c r="G29" i="7"/>
  <c r="G30" i="7"/>
  <c r="G31" i="7"/>
  <c r="G32" i="7"/>
  <c r="G33" i="7"/>
  <c r="G34" i="7"/>
  <c r="G35" i="7"/>
  <c r="G39" i="7"/>
  <c r="G40" i="7"/>
  <c r="G41" i="7"/>
  <c r="G42" i="7"/>
  <c r="G45" i="7"/>
  <c r="G48" i="7"/>
  <c r="G49" i="7"/>
  <c r="G50" i="7"/>
  <c r="G51" i="7"/>
  <c r="G52" i="7"/>
  <c r="G9" i="7"/>
  <c r="F9" i="7"/>
  <c r="G10" i="23"/>
  <c r="G11" i="23"/>
  <c r="G12" i="23"/>
  <c r="G15" i="23"/>
  <c r="G16" i="23"/>
  <c r="G19" i="23"/>
  <c r="G20" i="23"/>
  <c r="G21" i="23"/>
  <c r="G22" i="23"/>
  <c r="G23" i="23"/>
  <c r="G24" i="23"/>
  <c r="G27" i="23"/>
  <c r="G28" i="23"/>
  <c r="G29" i="23"/>
  <c r="G30" i="23"/>
  <c r="G31" i="23"/>
  <c r="G32" i="23"/>
  <c r="G33" i="23"/>
  <c r="G34" i="23"/>
  <c r="G35" i="23"/>
  <c r="G36" i="23"/>
  <c r="G39" i="23"/>
  <c r="G40" i="23"/>
  <c r="G41" i="23"/>
  <c r="G42" i="23"/>
  <c r="G45" i="23"/>
  <c r="G48" i="23"/>
  <c r="G49" i="23"/>
  <c r="G50" i="23"/>
  <c r="G51" i="23"/>
  <c r="G52" i="23"/>
  <c r="G9" i="23"/>
  <c r="G24" i="25"/>
  <c r="G25" i="25"/>
  <c r="G26" i="25"/>
  <c r="G27" i="25"/>
  <c r="G28" i="25"/>
  <c r="G29" i="25"/>
  <c r="G32" i="25"/>
  <c r="G33" i="25"/>
  <c r="G34" i="25"/>
  <c r="G35" i="25"/>
  <c r="G36" i="25"/>
  <c r="G37" i="25"/>
  <c r="G38" i="25"/>
  <c r="G39" i="25"/>
  <c r="G40" i="25"/>
  <c r="G41" i="25"/>
  <c r="G44" i="25"/>
  <c r="G45" i="25"/>
  <c r="G46" i="25"/>
  <c r="G47" i="25"/>
  <c r="G50" i="25"/>
  <c r="G53" i="25"/>
  <c r="G54" i="25"/>
  <c r="G55" i="25"/>
  <c r="G56" i="25"/>
  <c r="G57" i="25"/>
  <c r="G15" i="25"/>
  <c r="G16" i="25"/>
  <c r="G17" i="25"/>
  <c r="G20" i="25"/>
  <c r="G21" i="25"/>
  <c r="G14" i="25"/>
  <c r="F15" i="25"/>
  <c r="G10" i="26"/>
  <c r="G11" i="26"/>
  <c r="G12" i="26"/>
  <c r="G15" i="26"/>
  <c r="G16" i="26"/>
  <c r="G19" i="26"/>
  <c r="G20" i="26"/>
  <c r="G21" i="26"/>
  <c r="G22" i="26"/>
  <c r="G23" i="26"/>
  <c r="G24" i="26"/>
  <c r="G27" i="26"/>
  <c r="G28" i="26"/>
  <c r="G29" i="26"/>
  <c r="G30" i="26"/>
  <c r="G31" i="26"/>
  <c r="G32" i="26"/>
  <c r="G33" i="26"/>
  <c r="G34" i="26"/>
  <c r="G35" i="26"/>
  <c r="G36" i="26"/>
  <c r="G39" i="26"/>
  <c r="G40" i="26"/>
  <c r="G41" i="26"/>
  <c r="G42" i="26"/>
  <c r="G45" i="26"/>
  <c r="G48" i="26"/>
  <c r="G49" i="26"/>
  <c r="G50" i="26"/>
  <c r="G51" i="26"/>
  <c r="G52" i="26"/>
  <c r="G9" i="26"/>
  <c r="E10" i="10"/>
  <c r="E11" i="10"/>
  <c r="E12" i="10"/>
  <c r="E15" i="10"/>
  <c r="E16" i="10"/>
  <c r="E19" i="10"/>
  <c r="E20" i="10"/>
  <c r="E21" i="10"/>
  <c r="E22" i="10"/>
  <c r="E23" i="10"/>
  <c r="E24" i="10"/>
  <c r="E27" i="10"/>
  <c r="E28" i="10"/>
  <c r="E29" i="10"/>
  <c r="E30" i="10"/>
  <c r="E31" i="10"/>
  <c r="E32" i="10"/>
  <c r="E33" i="10"/>
  <c r="E34" i="10"/>
  <c r="E35" i="10"/>
  <c r="E39" i="10"/>
  <c r="E40" i="10"/>
  <c r="E41" i="10"/>
  <c r="E42" i="10"/>
  <c r="E45" i="10"/>
  <c r="E48" i="10"/>
  <c r="E49" i="10"/>
  <c r="E50" i="10"/>
  <c r="E51" i="10"/>
  <c r="E52" i="10"/>
  <c r="E9" i="10"/>
  <c r="G10" i="16"/>
  <c r="G11" i="16"/>
  <c r="G12" i="16"/>
  <c r="G15" i="16"/>
  <c r="G16" i="16"/>
  <c r="G19" i="16"/>
  <c r="G20" i="16"/>
  <c r="G21" i="16"/>
  <c r="G22" i="16"/>
  <c r="G23" i="16"/>
  <c r="G24" i="16"/>
  <c r="G27" i="16"/>
  <c r="G28" i="16"/>
  <c r="G29" i="16"/>
  <c r="G30" i="16"/>
  <c r="G31" i="16"/>
  <c r="G32" i="16"/>
  <c r="G33" i="16"/>
  <c r="G34" i="16"/>
  <c r="G35" i="16"/>
  <c r="G36" i="16"/>
  <c r="G39" i="16"/>
  <c r="G40" i="16"/>
  <c r="G41" i="16"/>
  <c r="G42" i="16"/>
  <c r="G45" i="16"/>
  <c r="G48" i="16"/>
  <c r="G49" i="16"/>
  <c r="G50" i="16"/>
  <c r="G51" i="16"/>
  <c r="G52" i="16"/>
  <c r="G9" i="16"/>
  <c r="F20" i="36" l="1"/>
  <c r="F22" i="36"/>
  <c r="F21" i="36" l="1"/>
  <c r="F23" i="36"/>
  <c r="F24" i="36"/>
  <c r="F25" i="36"/>
  <c r="F26" i="36"/>
  <c r="F28" i="36"/>
  <c r="F29" i="36"/>
  <c r="F30" i="36"/>
  <c r="F31" i="36"/>
  <c r="F32" i="36"/>
  <c r="F33" i="36"/>
  <c r="F34" i="36"/>
  <c r="F35" i="36"/>
  <c r="F36" i="36"/>
  <c r="C38" i="36" l="1"/>
  <c r="F37" i="36"/>
  <c r="F38" i="36" s="1"/>
  <c r="T53" i="20" l="1"/>
  <c r="T52" i="20"/>
  <c r="T50" i="20"/>
  <c r="T49" i="20"/>
  <c r="T44" i="20"/>
  <c r="T43" i="20"/>
  <c r="T41" i="20"/>
  <c r="T32" i="20"/>
  <c r="T31" i="20"/>
  <c r="T24" i="20"/>
  <c r="T23" i="20"/>
  <c r="T20" i="20"/>
  <c r="T19" i="20"/>
  <c r="P53" i="20"/>
  <c r="P52" i="20"/>
  <c r="P50" i="20"/>
  <c r="P49" i="20"/>
  <c r="P44" i="20"/>
  <c r="P43" i="20"/>
  <c r="P41" i="20"/>
  <c r="P32" i="20"/>
  <c r="P31" i="20"/>
  <c r="P24" i="20"/>
  <c r="P23" i="20"/>
  <c r="P20" i="20"/>
  <c r="P19" i="20"/>
  <c r="L31" i="20" l="1"/>
  <c r="L49" i="20"/>
  <c r="L50" i="20"/>
  <c r="L52" i="20"/>
  <c r="L53" i="20"/>
  <c r="L32" i="20"/>
  <c r="L41" i="20"/>
  <c r="L43" i="20"/>
  <c r="L44" i="20"/>
  <c r="C10" i="16" l="1"/>
  <c r="AJ11" i="34" s="1"/>
  <c r="C11" i="16"/>
  <c r="AJ12" i="34" s="1"/>
  <c r="C12" i="16"/>
  <c r="AJ13" i="34" s="1"/>
  <c r="C15" i="16"/>
  <c r="AJ16" i="34" s="1"/>
  <c r="C16" i="16"/>
  <c r="AJ17" i="34" s="1"/>
  <c r="C19" i="16"/>
  <c r="AJ20" i="34" s="1"/>
  <c r="C20" i="16"/>
  <c r="AJ21" i="34" s="1"/>
  <c r="C21" i="16"/>
  <c r="AJ22" i="34" s="1"/>
  <c r="C22" i="16"/>
  <c r="AJ23" i="34" s="1"/>
  <c r="C23" i="16"/>
  <c r="AJ24" i="34" s="1"/>
  <c r="C24" i="16"/>
  <c r="AJ25" i="34" s="1"/>
  <c r="C27" i="16"/>
  <c r="AJ28" i="34" s="1"/>
  <c r="C28" i="16"/>
  <c r="AJ29" i="34" s="1"/>
  <c r="C29" i="16"/>
  <c r="AJ30" i="34" s="1"/>
  <c r="C30" i="16"/>
  <c r="AJ31" i="34" s="1"/>
  <c r="C31" i="16"/>
  <c r="AJ32" i="34" s="1"/>
  <c r="C32" i="16"/>
  <c r="AJ33" i="34" s="1"/>
  <c r="C33" i="16"/>
  <c r="AJ34" i="34" s="1"/>
  <c r="C34" i="16"/>
  <c r="AJ35" i="34" s="1"/>
  <c r="C35" i="16"/>
  <c r="AJ36" i="34" s="1"/>
  <c r="C36" i="16"/>
  <c r="AJ37" i="34" s="1"/>
  <c r="C39" i="16"/>
  <c r="AJ40" i="34" s="1"/>
  <c r="C40" i="16"/>
  <c r="AJ41" i="34" s="1"/>
  <c r="C41" i="16"/>
  <c r="AJ42" i="34" s="1"/>
  <c r="C42" i="16"/>
  <c r="AJ43" i="34" s="1"/>
  <c r="C45" i="16"/>
  <c r="AJ46" i="34" s="1"/>
  <c r="C48" i="16"/>
  <c r="AJ49" i="34" s="1"/>
  <c r="C49" i="16"/>
  <c r="AJ50" i="34" s="1"/>
  <c r="C50" i="16"/>
  <c r="AJ51" i="34" s="1"/>
  <c r="C51" i="16"/>
  <c r="AJ52" i="34" s="1"/>
  <c r="C52" i="16"/>
  <c r="AJ53" i="34" s="1"/>
  <c r="C9" i="16"/>
  <c r="AJ10" i="34" s="1"/>
  <c r="I36" i="10"/>
  <c r="E36" i="10" l="1"/>
  <c r="I53" i="10"/>
  <c r="N53" i="10" s="1"/>
  <c r="C10" i="10"/>
  <c r="D10" i="10"/>
  <c r="F10" i="10"/>
  <c r="G10" i="10"/>
  <c r="C11" i="10"/>
  <c r="D11" i="10"/>
  <c r="F11" i="10"/>
  <c r="G11" i="10"/>
  <c r="C12" i="10"/>
  <c r="D12" i="10"/>
  <c r="F12" i="10"/>
  <c r="G12" i="10"/>
  <c r="C15" i="10"/>
  <c r="D15" i="10"/>
  <c r="F15" i="10"/>
  <c r="G15" i="10"/>
  <c r="C16" i="10"/>
  <c r="D16" i="10"/>
  <c r="F16" i="10"/>
  <c r="G16" i="10"/>
  <c r="C19" i="10"/>
  <c r="D19" i="10"/>
  <c r="F19" i="10"/>
  <c r="G19" i="10"/>
  <c r="C20" i="10"/>
  <c r="D20" i="10"/>
  <c r="F20" i="10"/>
  <c r="G20" i="10"/>
  <c r="C21" i="10"/>
  <c r="D21" i="10"/>
  <c r="F21" i="10"/>
  <c r="G21" i="10"/>
  <c r="C22" i="10"/>
  <c r="D22" i="10"/>
  <c r="F22" i="10"/>
  <c r="G22" i="10"/>
  <c r="C23" i="10"/>
  <c r="D23" i="10"/>
  <c r="F23" i="10"/>
  <c r="G23" i="10"/>
  <c r="C24" i="10"/>
  <c r="D24" i="10"/>
  <c r="F24" i="10"/>
  <c r="G24" i="10"/>
  <c r="C27" i="10"/>
  <c r="D27" i="10"/>
  <c r="F27" i="10"/>
  <c r="G27" i="10"/>
  <c r="C28" i="10"/>
  <c r="D28" i="10"/>
  <c r="F28" i="10"/>
  <c r="G28" i="10"/>
  <c r="C29" i="10"/>
  <c r="D29" i="10"/>
  <c r="F29" i="10"/>
  <c r="G29" i="10"/>
  <c r="C30" i="10"/>
  <c r="D30" i="10"/>
  <c r="F30" i="10"/>
  <c r="G30" i="10"/>
  <c r="C31" i="10"/>
  <c r="D31" i="10"/>
  <c r="F31" i="10"/>
  <c r="G31" i="10"/>
  <c r="C32" i="10"/>
  <c r="D32" i="10"/>
  <c r="F32" i="10"/>
  <c r="G32" i="10"/>
  <c r="C33" i="10"/>
  <c r="D33" i="10"/>
  <c r="F33" i="10"/>
  <c r="G33" i="10"/>
  <c r="C34" i="10"/>
  <c r="D34" i="10"/>
  <c r="F34" i="10"/>
  <c r="G34" i="10"/>
  <c r="C35" i="10"/>
  <c r="D35" i="10"/>
  <c r="F35" i="10"/>
  <c r="G35" i="10"/>
  <c r="C36" i="10"/>
  <c r="D36" i="10"/>
  <c r="F36" i="10"/>
  <c r="G36" i="10"/>
  <c r="C39" i="10"/>
  <c r="D39" i="10"/>
  <c r="F39" i="10"/>
  <c r="G39" i="10"/>
  <c r="C40" i="10"/>
  <c r="D40" i="10"/>
  <c r="F40" i="10"/>
  <c r="G40" i="10"/>
  <c r="C41" i="10"/>
  <c r="D41" i="10"/>
  <c r="F41" i="10"/>
  <c r="G41" i="10"/>
  <c r="C42" i="10"/>
  <c r="D42" i="10"/>
  <c r="F42" i="10"/>
  <c r="G42" i="10"/>
  <c r="C45" i="10"/>
  <c r="D45" i="10"/>
  <c r="F45" i="10"/>
  <c r="G45" i="10"/>
  <c r="C48" i="10"/>
  <c r="D48" i="10"/>
  <c r="F48" i="10"/>
  <c r="G48" i="10"/>
  <c r="C49" i="10"/>
  <c r="D49" i="10"/>
  <c r="F49" i="10"/>
  <c r="G49" i="10"/>
  <c r="C50" i="10"/>
  <c r="D50" i="10"/>
  <c r="F50" i="10"/>
  <c r="G50" i="10"/>
  <c r="C51" i="10"/>
  <c r="D51" i="10"/>
  <c r="F51" i="10"/>
  <c r="G51" i="10"/>
  <c r="C52" i="10"/>
  <c r="D52" i="10"/>
  <c r="F52" i="10"/>
  <c r="G52" i="10"/>
  <c r="G9" i="10"/>
  <c r="F9" i="10"/>
  <c r="D9" i="10"/>
  <c r="C9" i="10"/>
  <c r="F10" i="18" l="1"/>
  <c r="F11" i="18"/>
  <c r="F12" i="18"/>
  <c r="F15" i="18"/>
  <c r="F16" i="18"/>
  <c r="F19" i="18"/>
  <c r="F20" i="18"/>
  <c r="F21" i="18"/>
  <c r="F22" i="18"/>
  <c r="F23" i="18"/>
  <c r="F24" i="18"/>
  <c r="F27" i="18"/>
  <c r="F28" i="18"/>
  <c r="F29" i="18"/>
  <c r="F30" i="18"/>
  <c r="F31" i="18"/>
  <c r="F32" i="18"/>
  <c r="F33" i="18"/>
  <c r="F34" i="18"/>
  <c r="F35" i="18"/>
  <c r="F36" i="18"/>
  <c r="F39" i="18"/>
  <c r="F40" i="18"/>
  <c r="F41" i="18"/>
  <c r="F42" i="18"/>
  <c r="F45" i="18"/>
  <c r="F48" i="18"/>
  <c r="F49" i="18"/>
  <c r="F50" i="18"/>
  <c r="F51" i="18"/>
  <c r="F52" i="18"/>
  <c r="D10" i="18"/>
  <c r="D11" i="18"/>
  <c r="D12" i="18"/>
  <c r="D15" i="18"/>
  <c r="D16" i="18"/>
  <c r="D19" i="18"/>
  <c r="D20" i="18"/>
  <c r="D21" i="18"/>
  <c r="D22" i="18"/>
  <c r="D23" i="18"/>
  <c r="D24" i="18"/>
  <c r="D27" i="18"/>
  <c r="D28" i="18"/>
  <c r="D29" i="18"/>
  <c r="D30" i="18"/>
  <c r="D31" i="18"/>
  <c r="D32" i="18"/>
  <c r="D33" i="18"/>
  <c r="D34" i="18"/>
  <c r="D35" i="18"/>
  <c r="D36" i="18"/>
  <c r="D39" i="18"/>
  <c r="D40" i="18"/>
  <c r="D41" i="18"/>
  <c r="D42" i="18"/>
  <c r="D45" i="18"/>
  <c r="D48" i="18"/>
  <c r="D49" i="18"/>
  <c r="D50" i="18"/>
  <c r="D51" i="18"/>
  <c r="D52" i="18"/>
  <c r="D9" i="18"/>
  <c r="F10" i="9"/>
  <c r="F11" i="9"/>
  <c r="F12" i="9"/>
  <c r="F15" i="9"/>
  <c r="F16" i="9"/>
  <c r="F19" i="9"/>
  <c r="F20" i="9"/>
  <c r="F21" i="9"/>
  <c r="F22" i="9"/>
  <c r="F23" i="9"/>
  <c r="F24" i="9"/>
  <c r="F27" i="9"/>
  <c r="F28" i="9"/>
  <c r="F29" i="9"/>
  <c r="F30" i="9"/>
  <c r="F31" i="9"/>
  <c r="F32" i="9"/>
  <c r="F33" i="9"/>
  <c r="F34" i="9"/>
  <c r="F35" i="9"/>
  <c r="F39" i="9"/>
  <c r="F40" i="9"/>
  <c r="F41" i="9"/>
  <c r="F42" i="9"/>
  <c r="F45" i="9"/>
  <c r="F48" i="9"/>
  <c r="F49" i="9"/>
  <c r="F50" i="9"/>
  <c r="F51" i="9"/>
  <c r="F52" i="9"/>
  <c r="D10" i="9"/>
  <c r="D11" i="9"/>
  <c r="D12" i="9"/>
  <c r="D15" i="9"/>
  <c r="D16" i="9"/>
  <c r="D19" i="9"/>
  <c r="D20" i="9"/>
  <c r="D21" i="9"/>
  <c r="D22" i="9"/>
  <c r="D23" i="9"/>
  <c r="D24" i="9"/>
  <c r="D27" i="9"/>
  <c r="D28" i="9"/>
  <c r="D29" i="9"/>
  <c r="D30" i="9"/>
  <c r="D31" i="9"/>
  <c r="D32" i="9"/>
  <c r="D33" i="9"/>
  <c r="D34" i="9"/>
  <c r="D35" i="9"/>
  <c r="D39" i="9"/>
  <c r="D40" i="9"/>
  <c r="D41" i="9"/>
  <c r="D42" i="9"/>
  <c r="D45" i="9"/>
  <c r="D48" i="9"/>
  <c r="D49" i="9"/>
  <c r="D50" i="9"/>
  <c r="D51" i="9"/>
  <c r="D52" i="9"/>
  <c r="D9" i="9"/>
  <c r="F10" i="15"/>
  <c r="F11" i="15"/>
  <c r="F12" i="15"/>
  <c r="F15" i="15"/>
  <c r="F16" i="15"/>
  <c r="F19" i="15"/>
  <c r="F20" i="15"/>
  <c r="F21" i="15"/>
  <c r="F22" i="15"/>
  <c r="F23" i="15"/>
  <c r="F24" i="15"/>
  <c r="F27" i="15"/>
  <c r="F28" i="15"/>
  <c r="F29" i="15"/>
  <c r="F30" i="15"/>
  <c r="F31" i="15"/>
  <c r="F32" i="15"/>
  <c r="F33" i="15"/>
  <c r="F34" i="15"/>
  <c r="F35" i="15"/>
  <c r="F39" i="15"/>
  <c r="F40" i="15"/>
  <c r="F41" i="15"/>
  <c r="F42" i="15"/>
  <c r="F45" i="15"/>
  <c r="F48" i="15"/>
  <c r="F49" i="15"/>
  <c r="F50" i="15"/>
  <c r="F51" i="15"/>
  <c r="F52" i="15"/>
  <c r="D10" i="15"/>
  <c r="D11" i="15"/>
  <c r="D12" i="15"/>
  <c r="D15" i="15"/>
  <c r="D16" i="15"/>
  <c r="D19" i="15"/>
  <c r="D20" i="15"/>
  <c r="D21" i="15"/>
  <c r="D22" i="15"/>
  <c r="D23" i="15"/>
  <c r="D24" i="15"/>
  <c r="D27" i="15"/>
  <c r="D28" i="15"/>
  <c r="D29" i="15"/>
  <c r="D30" i="15"/>
  <c r="D31" i="15"/>
  <c r="D32" i="15"/>
  <c r="D33" i="15"/>
  <c r="D34" i="15"/>
  <c r="D35" i="15"/>
  <c r="D39" i="15"/>
  <c r="D40" i="15"/>
  <c r="D41" i="15"/>
  <c r="D42" i="15"/>
  <c r="D45" i="15"/>
  <c r="D48" i="15"/>
  <c r="D49" i="15"/>
  <c r="D50" i="15"/>
  <c r="D51" i="15"/>
  <c r="D52" i="15"/>
  <c r="D9" i="15"/>
  <c r="F10" i="8"/>
  <c r="F11" i="8"/>
  <c r="F12" i="8"/>
  <c r="F15" i="8"/>
  <c r="F16" i="8"/>
  <c r="F19" i="8"/>
  <c r="F20" i="8"/>
  <c r="F21" i="8"/>
  <c r="F22" i="8"/>
  <c r="F23" i="8"/>
  <c r="F24" i="8"/>
  <c r="F27" i="8"/>
  <c r="F28" i="8"/>
  <c r="F29" i="8"/>
  <c r="F30" i="8"/>
  <c r="F31" i="8"/>
  <c r="F32" i="8"/>
  <c r="F33" i="8"/>
  <c r="F34" i="8"/>
  <c r="F35" i="8"/>
  <c r="F36" i="8"/>
  <c r="F39" i="8"/>
  <c r="F40" i="8"/>
  <c r="F41" i="8"/>
  <c r="F42" i="8"/>
  <c r="F45" i="8"/>
  <c r="F48" i="8"/>
  <c r="F49" i="8"/>
  <c r="F50" i="8"/>
  <c r="F51" i="8"/>
  <c r="F52" i="8"/>
  <c r="D10" i="8"/>
  <c r="D11" i="8"/>
  <c r="D12" i="8"/>
  <c r="D15" i="8"/>
  <c r="D16" i="8"/>
  <c r="D19" i="8"/>
  <c r="D20" i="8"/>
  <c r="D21" i="8"/>
  <c r="D22" i="8"/>
  <c r="D23" i="8"/>
  <c r="D24" i="8"/>
  <c r="D27" i="8"/>
  <c r="D28" i="8"/>
  <c r="D29" i="8"/>
  <c r="D30" i="8"/>
  <c r="D31" i="8"/>
  <c r="D32" i="8"/>
  <c r="D33" i="8"/>
  <c r="D34" i="8"/>
  <c r="D35" i="8"/>
  <c r="D36" i="8"/>
  <c r="D39" i="8"/>
  <c r="D40" i="8"/>
  <c r="D41" i="8"/>
  <c r="D42" i="8"/>
  <c r="D45" i="8"/>
  <c r="D48" i="8"/>
  <c r="D49" i="8"/>
  <c r="D50" i="8"/>
  <c r="D51" i="8"/>
  <c r="D52" i="8"/>
  <c r="D9" i="8"/>
  <c r="F10" i="11"/>
  <c r="F11" i="11"/>
  <c r="F12" i="11"/>
  <c r="F15" i="11"/>
  <c r="F16" i="11"/>
  <c r="F19" i="11"/>
  <c r="F20" i="11"/>
  <c r="F21" i="11"/>
  <c r="F22" i="11"/>
  <c r="F23" i="11"/>
  <c r="F24" i="11"/>
  <c r="F27" i="11"/>
  <c r="F28" i="11"/>
  <c r="F29" i="11"/>
  <c r="F30" i="11"/>
  <c r="F31" i="11"/>
  <c r="F32" i="11"/>
  <c r="F33" i="11"/>
  <c r="F34" i="11"/>
  <c r="F35" i="11"/>
  <c r="F36" i="11"/>
  <c r="F39" i="11"/>
  <c r="F40" i="11"/>
  <c r="F41" i="11"/>
  <c r="F42" i="11"/>
  <c r="F45" i="11"/>
  <c r="F48" i="11"/>
  <c r="F49" i="11"/>
  <c r="F50" i="11"/>
  <c r="F51" i="11"/>
  <c r="F52" i="11"/>
  <c r="D10" i="11"/>
  <c r="D11" i="11"/>
  <c r="D12" i="11"/>
  <c r="D15" i="11"/>
  <c r="D16" i="11"/>
  <c r="D19" i="11"/>
  <c r="D20" i="11"/>
  <c r="D21" i="11"/>
  <c r="D22" i="11"/>
  <c r="D23" i="11"/>
  <c r="D24" i="11"/>
  <c r="D27" i="11"/>
  <c r="D28" i="11"/>
  <c r="D29" i="11"/>
  <c r="D30" i="11"/>
  <c r="D31" i="11"/>
  <c r="D32" i="11"/>
  <c r="D33" i="11"/>
  <c r="D34" i="11"/>
  <c r="D35" i="11"/>
  <c r="D36" i="11"/>
  <c r="D39" i="11"/>
  <c r="D40" i="11"/>
  <c r="D41" i="11"/>
  <c r="D42" i="11"/>
  <c r="D45" i="11"/>
  <c r="D48" i="11"/>
  <c r="D49" i="11"/>
  <c r="D50" i="11"/>
  <c r="D51" i="11"/>
  <c r="D52" i="11"/>
  <c r="D9" i="11"/>
  <c r="F10" i="14"/>
  <c r="F11" i="14"/>
  <c r="F12" i="14"/>
  <c r="F15" i="14"/>
  <c r="F16" i="14"/>
  <c r="F19" i="14"/>
  <c r="F20" i="14"/>
  <c r="F21" i="14"/>
  <c r="F22" i="14"/>
  <c r="F23" i="14"/>
  <c r="F24" i="14"/>
  <c r="F27" i="14"/>
  <c r="F28" i="14"/>
  <c r="F29" i="14"/>
  <c r="F30" i="14"/>
  <c r="F31" i="14"/>
  <c r="F32" i="14"/>
  <c r="F33" i="14"/>
  <c r="F34" i="14"/>
  <c r="F35" i="14"/>
  <c r="F36" i="14"/>
  <c r="F39" i="14"/>
  <c r="F40" i="14"/>
  <c r="F41" i="14"/>
  <c r="F42" i="14"/>
  <c r="F45" i="14"/>
  <c r="F48" i="14"/>
  <c r="F49" i="14"/>
  <c r="F50" i="14"/>
  <c r="F51" i="14"/>
  <c r="F52" i="14"/>
  <c r="D10" i="14"/>
  <c r="D11" i="14"/>
  <c r="D12" i="14"/>
  <c r="D15" i="14"/>
  <c r="D16" i="14"/>
  <c r="D19" i="14"/>
  <c r="D20" i="14"/>
  <c r="D21" i="14"/>
  <c r="D22" i="14"/>
  <c r="D23" i="14"/>
  <c r="D24" i="14"/>
  <c r="D27" i="14"/>
  <c r="D28" i="14"/>
  <c r="D29" i="14"/>
  <c r="D30" i="14"/>
  <c r="D31" i="14"/>
  <c r="D32" i="14"/>
  <c r="D33" i="14"/>
  <c r="D34" i="14"/>
  <c r="D35" i="14"/>
  <c r="D36" i="14"/>
  <c r="D39" i="14"/>
  <c r="D40" i="14"/>
  <c r="D41" i="14"/>
  <c r="D42" i="14"/>
  <c r="D45" i="14"/>
  <c r="D48" i="14"/>
  <c r="D49" i="14"/>
  <c r="D50" i="14"/>
  <c r="D51" i="14"/>
  <c r="D52" i="14"/>
  <c r="D9" i="14"/>
  <c r="F10" i="13"/>
  <c r="F11" i="13"/>
  <c r="F12" i="13"/>
  <c r="F15" i="13"/>
  <c r="F16" i="13"/>
  <c r="F19" i="13"/>
  <c r="F20" i="13"/>
  <c r="F21" i="13"/>
  <c r="F22" i="13"/>
  <c r="F23" i="13"/>
  <c r="F24" i="13"/>
  <c r="F27" i="13"/>
  <c r="F28" i="13"/>
  <c r="F29" i="13"/>
  <c r="F30" i="13"/>
  <c r="F31" i="13"/>
  <c r="F32" i="13"/>
  <c r="F33" i="13"/>
  <c r="F34" i="13"/>
  <c r="F35" i="13"/>
  <c r="F36" i="13"/>
  <c r="F39" i="13"/>
  <c r="F40" i="13"/>
  <c r="F41" i="13"/>
  <c r="F42" i="13"/>
  <c r="F45" i="13"/>
  <c r="F48" i="13"/>
  <c r="F49" i="13"/>
  <c r="F50" i="13"/>
  <c r="F51" i="13"/>
  <c r="F52" i="13"/>
  <c r="D10" i="13"/>
  <c r="D11" i="13"/>
  <c r="D12" i="13"/>
  <c r="D15" i="13"/>
  <c r="D16" i="13"/>
  <c r="D19" i="13"/>
  <c r="D20" i="13"/>
  <c r="D21" i="13"/>
  <c r="D22" i="13"/>
  <c r="D23" i="13"/>
  <c r="D24" i="13"/>
  <c r="D27" i="13"/>
  <c r="D28" i="13"/>
  <c r="D29" i="13"/>
  <c r="D30" i="13"/>
  <c r="D31" i="13"/>
  <c r="D32" i="13"/>
  <c r="D33" i="13"/>
  <c r="D34" i="13"/>
  <c r="D35" i="13"/>
  <c r="D36" i="13"/>
  <c r="D39" i="13"/>
  <c r="D40" i="13"/>
  <c r="D41" i="13"/>
  <c r="D42" i="13"/>
  <c r="D45" i="13"/>
  <c r="D48" i="13"/>
  <c r="D49" i="13"/>
  <c r="D50" i="13"/>
  <c r="D51" i="13"/>
  <c r="D52" i="13"/>
  <c r="D9" i="13"/>
  <c r="F10" i="12"/>
  <c r="F11" i="12"/>
  <c r="F12" i="12"/>
  <c r="F15" i="12"/>
  <c r="F16" i="12"/>
  <c r="F19" i="12"/>
  <c r="F20" i="12"/>
  <c r="F21" i="12"/>
  <c r="F22" i="12"/>
  <c r="F23" i="12"/>
  <c r="F24" i="12"/>
  <c r="F27" i="12"/>
  <c r="F28" i="12"/>
  <c r="F29" i="12"/>
  <c r="F30" i="12"/>
  <c r="F31" i="12"/>
  <c r="F32" i="12"/>
  <c r="F33" i="12"/>
  <c r="F34" i="12"/>
  <c r="F35" i="12"/>
  <c r="F39" i="12"/>
  <c r="F40" i="12"/>
  <c r="F41" i="12"/>
  <c r="F42" i="12"/>
  <c r="F45" i="12"/>
  <c r="F48" i="12"/>
  <c r="F49" i="12"/>
  <c r="F50" i="12"/>
  <c r="F51" i="12"/>
  <c r="F52" i="12"/>
  <c r="D10" i="12"/>
  <c r="D11" i="12"/>
  <c r="D12" i="12"/>
  <c r="D15" i="12"/>
  <c r="D16" i="12"/>
  <c r="D19" i="12"/>
  <c r="D20" i="12"/>
  <c r="D21" i="12"/>
  <c r="D22" i="12"/>
  <c r="D23" i="12"/>
  <c r="D24" i="12"/>
  <c r="D27" i="12"/>
  <c r="D28" i="12"/>
  <c r="D29" i="12"/>
  <c r="D30" i="12"/>
  <c r="D31" i="12"/>
  <c r="D32" i="12"/>
  <c r="D33" i="12"/>
  <c r="D34" i="12"/>
  <c r="D35" i="12"/>
  <c r="D39" i="12"/>
  <c r="D40" i="12"/>
  <c r="D41" i="12"/>
  <c r="D42" i="12"/>
  <c r="D45" i="12"/>
  <c r="D48" i="12"/>
  <c r="D49" i="12"/>
  <c r="D50" i="12"/>
  <c r="D51" i="12"/>
  <c r="D52" i="12"/>
  <c r="D9" i="12"/>
  <c r="F10" i="7"/>
  <c r="F11" i="7"/>
  <c r="F12" i="7"/>
  <c r="F15" i="7"/>
  <c r="F16" i="7"/>
  <c r="F19" i="7"/>
  <c r="F20" i="7"/>
  <c r="F21" i="7"/>
  <c r="F22" i="7"/>
  <c r="F23" i="7"/>
  <c r="F24" i="7"/>
  <c r="F27" i="7"/>
  <c r="F28" i="7"/>
  <c r="F29" i="7"/>
  <c r="F30" i="7"/>
  <c r="F31" i="7"/>
  <c r="F32" i="7"/>
  <c r="F33" i="7"/>
  <c r="F34" i="7"/>
  <c r="F35" i="7"/>
  <c r="F39" i="7"/>
  <c r="F40" i="7"/>
  <c r="F41" i="7"/>
  <c r="F42" i="7"/>
  <c r="F45" i="7"/>
  <c r="F48" i="7"/>
  <c r="F49" i="7"/>
  <c r="F50" i="7"/>
  <c r="F51" i="7"/>
  <c r="F52" i="7"/>
  <c r="D10" i="7"/>
  <c r="D11" i="7"/>
  <c r="D12" i="7"/>
  <c r="D15" i="7"/>
  <c r="D16" i="7"/>
  <c r="D19" i="7"/>
  <c r="D20" i="7"/>
  <c r="D21" i="7"/>
  <c r="D22" i="7"/>
  <c r="D23" i="7"/>
  <c r="D24" i="7"/>
  <c r="D27" i="7"/>
  <c r="D28" i="7"/>
  <c r="D29" i="7"/>
  <c r="D30" i="7"/>
  <c r="D31" i="7"/>
  <c r="D32" i="7"/>
  <c r="D33" i="7"/>
  <c r="D34" i="7"/>
  <c r="D35" i="7"/>
  <c r="D39" i="7"/>
  <c r="D40" i="7"/>
  <c r="D41" i="7"/>
  <c r="D42" i="7"/>
  <c r="D45" i="7"/>
  <c r="D48" i="7"/>
  <c r="D49" i="7"/>
  <c r="D50" i="7"/>
  <c r="D51" i="7"/>
  <c r="D52" i="7"/>
  <c r="D9" i="7"/>
  <c r="F10" i="23"/>
  <c r="F11" i="23"/>
  <c r="F12" i="23"/>
  <c r="F15" i="23"/>
  <c r="F16" i="23"/>
  <c r="F19" i="23"/>
  <c r="F20" i="23"/>
  <c r="F21" i="23"/>
  <c r="F22" i="23"/>
  <c r="F23" i="23"/>
  <c r="F24" i="23"/>
  <c r="F27" i="23"/>
  <c r="F28" i="23"/>
  <c r="F29" i="23"/>
  <c r="F30" i="23"/>
  <c r="F31" i="23"/>
  <c r="F32" i="23"/>
  <c r="F33" i="23"/>
  <c r="F34" i="23"/>
  <c r="F35" i="23"/>
  <c r="F36" i="23"/>
  <c r="F39" i="23"/>
  <c r="F40" i="23"/>
  <c r="F41" i="23"/>
  <c r="F42" i="23"/>
  <c r="F45" i="23"/>
  <c r="F48" i="23"/>
  <c r="F49" i="23"/>
  <c r="F50" i="23"/>
  <c r="F51" i="23"/>
  <c r="F52" i="23"/>
  <c r="D10" i="23"/>
  <c r="D11" i="23"/>
  <c r="D12" i="23"/>
  <c r="D15" i="23"/>
  <c r="D16" i="23"/>
  <c r="D19" i="23"/>
  <c r="D20" i="23"/>
  <c r="D21" i="23"/>
  <c r="D22" i="23"/>
  <c r="D23" i="23"/>
  <c r="D24" i="23"/>
  <c r="D27" i="23"/>
  <c r="D28" i="23"/>
  <c r="D29" i="23"/>
  <c r="D30" i="23"/>
  <c r="D31" i="23"/>
  <c r="D32" i="23"/>
  <c r="D33" i="23"/>
  <c r="D34" i="23"/>
  <c r="D35" i="23"/>
  <c r="D36" i="23"/>
  <c r="D39" i="23"/>
  <c r="D40" i="23"/>
  <c r="D41" i="23"/>
  <c r="D42" i="23"/>
  <c r="D45" i="23"/>
  <c r="D48" i="23"/>
  <c r="D49" i="23"/>
  <c r="D50" i="23"/>
  <c r="D51" i="23"/>
  <c r="D52" i="23"/>
  <c r="F9" i="23"/>
  <c r="D9" i="23"/>
  <c r="F16" i="25"/>
  <c r="F17" i="25"/>
  <c r="F20" i="25"/>
  <c r="F21" i="25"/>
  <c r="F24" i="25"/>
  <c r="F25" i="25"/>
  <c r="F26" i="25"/>
  <c r="F27" i="25"/>
  <c r="F28" i="25"/>
  <c r="F29" i="25"/>
  <c r="F32" i="25"/>
  <c r="F33" i="25"/>
  <c r="F34" i="25"/>
  <c r="F35" i="25"/>
  <c r="F36" i="25"/>
  <c r="F37" i="25"/>
  <c r="F38" i="25"/>
  <c r="F39" i="25"/>
  <c r="F40" i="25"/>
  <c r="F41" i="25"/>
  <c r="F44" i="25"/>
  <c r="F45" i="25"/>
  <c r="F46" i="25"/>
  <c r="F47" i="25"/>
  <c r="F50" i="25"/>
  <c r="F53" i="25"/>
  <c r="F54" i="25"/>
  <c r="F55" i="25"/>
  <c r="F56" i="25"/>
  <c r="F57" i="25"/>
  <c r="D15" i="25"/>
  <c r="D16" i="25"/>
  <c r="D17" i="25"/>
  <c r="D20" i="25"/>
  <c r="D21" i="25"/>
  <c r="D24" i="25"/>
  <c r="D25" i="25"/>
  <c r="D26" i="25"/>
  <c r="D27" i="25"/>
  <c r="D28" i="25"/>
  <c r="D29" i="25"/>
  <c r="D32" i="25"/>
  <c r="D33" i="25"/>
  <c r="D34" i="25"/>
  <c r="D35" i="25"/>
  <c r="D36" i="25"/>
  <c r="D37" i="25"/>
  <c r="D38" i="25"/>
  <c r="D39" i="25"/>
  <c r="D40" i="25"/>
  <c r="D41" i="25"/>
  <c r="D44" i="25"/>
  <c r="D45" i="25"/>
  <c r="D46" i="25"/>
  <c r="D47" i="25"/>
  <c r="D50" i="25"/>
  <c r="D53" i="25"/>
  <c r="D54" i="25"/>
  <c r="D55" i="25"/>
  <c r="D56" i="25"/>
  <c r="D57" i="25"/>
  <c r="F14" i="25"/>
  <c r="D14" i="25"/>
  <c r="F10" i="26"/>
  <c r="F11" i="26"/>
  <c r="F12" i="26"/>
  <c r="F15" i="26"/>
  <c r="F16" i="26"/>
  <c r="F19" i="26"/>
  <c r="F20" i="26"/>
  <c r="F21" i="26"/>
  <c r="F22" i="26"/>
  <c r="F23" i="26"/>
  <c r="F24" i="26"/>
  <c r="F27" i="26"/>
  <c r="F28" i="26"/>
  <c r="F29" i="26"/>
  <c r="F30" i="26"/>
  <c r="F31" i="26"/>
  <c r="F32" i="26"/>
  <c r="F33" i="26"/>
  <c r="F34" i="26"/>
  <c r="F35" i="26"/>
  <c r="F36" i="26"/>
  <c r="F39" i="26"/>
  <c r="F40" i="26"/>
  <c r="F41" i="26"/>
  <c r="F42" i="26"/>
  <c r="F45" i="26"/>
  <c r="F48" i="26"/>
  <c r="F49" i="26"/>
  <c r="F50" i="26"/>
  <c r="F51" i="26"/>
  <c r="F52" i="26"/>
  <c r="D10" i="26"/>
  <c r="D11" i="26"/>
  <c r="D12" i="26"/>
  <c r="D15" i="26"/>
  <c r="D16" i="26"/>
  <c r="D19" i="26"/>
  <c r="D20" i="26"/>
  <c r="D21" i="26"/>
  <c r="D22" i="26"/>
  <c r="D23" i="26"/>
  <c r="D24" i="26"/>
  <c r="D27" i="26"/>
  <c r="D28" i="26"/>
  <c r="D29" i="26"/>
  <c r="D30" i="26"/>
  <c r="D31" i="26"/>
  <c r="D32" i="26"/>
  <c r="D33" i="26"/>
  <c r="D34" i="26"/>
  <c r="D35" i="26"/>
  <c r="D36" i="26"/>
  <c r="D39" i="26"/>
  <c r="D40" i="26"/>
  <c r="D41" i="26"/>
  <c r="D42" i="26"/>
  <c r="D45" i="26"/>
  <c r="D48" i="26"/>
  <c r="D49" i="26"/>
  <c r="D50" i="26"/>
  <c r="D51" i="26"/>
  <c r="D52" i="26"/>
  <c r="F9" i="26"/>
  <c r="D9" i="26"/>
  <c r="F10" i="16"/>
  <c r="F11" i="16"/>
  <c r="F12" i="16"/>
  <c r="F15" i="16"/>
  <c r="F16" i="16"/>
  <c r="F19" i="16"/>
  <c r="F20" i="16"/>
  <c r="F21" i="16"/>
  <c r="F22" i="16"/>
  <c r="F23" i="16"/>
  <c r="F24" i="16"/>
  <c r="F27" i="16"/>
  <c r="F28" i="16"/>
  <c r="F29" i="16"/>
  <c r="F30" i="16"/>
  <c r="F31" i="16"/>
  <c r="F32" i="16"/>
  <c r="F33" i="16"/>
  <c r="F34" i="16"/>
  <c r="F35" i="16"/>
  <c r="F36" i="16"/>
  <c r="F39" i="16"/>
  <c r="F40" i="16"/>
  <c r="F41" i="16"/>
  <c r="F42" i="16"/>
  <c r="F45" i="16"/>
  <c r="F48" i="16"/>
  <c r="F49" i="16"/>
  <c r="F50" i="16"/>
  <c r="F51" i="16"/>
  <c r="F52" i="16"/>
  <c r="D10" i="16"/>
  <c r="D11" i="16"/>
  <c r="D12" i="16"/>
  <c r="D15" i="16"/>
  <c r="D16" i="16"/>
  <c r="D19" i="16"/>
  <c r="D20" i="16"/>
  <c r="D21" i="16"/>
  <c r="D22" i="16"/>
  <c r="D23" i="16"/>
  <c r="D24" i="16"/>
  <c r="D27" i="16"/>
  <c r="D28" i="16"/>
  <c r="D29" i="16"/>
  <c r="D30" i="16"/>
  <c r="D31" i="16"/>
  <c r="D32" i="16"/>
  <c r="D33" i="16"/>
  <c r="D34" i="16"/>
  <c r="D35" i="16"/>
  <c r="D36" i="16"/>
  <c r="D39" i="16"/>
  <c r="D40" i="16"/>
  <c r="D41" i="16"/>
  <c r="D42" i="16"/>
  <c r="D45" i="16"/>
  <c r="D48" i="16"/>
  <c r="D49" i="16"/>
  <c r="D50" i="16"/>
  <c r="D51" i="16"/>
  <c r="D52" i="16"/>
  <c r="F9" i="16"/>
  <c r="D9" i="16"/>
  <c r="C6" i="28" l="1"/>
  <c r="AO11" i="34" l="1"/>
  <c r="I11" i="34"/>
  <c r="AO12" i="34"/>
  <c r="I12" i="34"/>
  <c r="AO13" i="34"/>
  <c r="I13" i="34"/>
  <c r="AO16" i="34"/>
  <c r="I16" i="34"/>
  <c r="AO17" i="34"/>
  <c r="I17" i="34"/>
  <c r="AO20" i="34"/>
  <c r="I20" i="34"/>
  <c r="AO21" i="34"/>
  <c r="I21" i="34"/>
  <c r="AO22" i="34"/>
  <c r="I22" i="34"/>
  <c r="AO23" i="34"/>
  <c r="I23" i="34"/>
  <c r="AO24" i="34"/>
  <c r="I24" i="34"/>
  <c r="AO25" i="34"/>
  <c r="I25" i="34"/>
  <c r="AO28" i="34"/>
  <c r="I28" i="34"/>
  <c r="AO29" i="34"/>
  <c r="I29" i="34"/>
  <c r="AO30" i="34"/>
  <c r="I30" i="34"/>
  <c r="AO31" i="34"/>
  <c r="I31" i="34"/>
  <c r="AO32" i="34"/>
  <c r="I32" i="34"/>
  <c r="AO33" i="34"/>
  <c r="I33" i="34"/>
  <c r="AO34" i="34"/>
  <c r="I34" i="34"/>
  <c r="AO35" i="34"/>
  <c r="I35" i="34"/>
  <c r="AO36" i="34"/>
  <c r="I36" i="34"/>
  <c r="AO40" i="34"/>
  <c r="I40" i="34"/>
  <c r="AO41" i="34"/>
  <c r="I41" i="34"/>
  <c r="AO42" i="34"/>
  <c r="I42" i="34"/>
  <c r="AO43" i="34"/>
  <c r="I43" i="34"/>
  <c r="AO46" i="34"/>
  <c r="I46" i="34"/>
  <c r="AO49" i="34"/>
  <c r="I49" i="34"/>
  <c r="AO50" i="34"/>
  <c r="I50" i="34"/>
  <c r="AO51" i="34"/>
  <c r="I51" i="34"/>
  <c r="AO52" i="34"/>
  <c r="I52" i="34"/>
  <c r="AO53" i="34"/>
  <c r="I53" i="34"/>
  <c r="I10" i="34"/>
  <c r="AO10" i="34"/>
  <c r="C10" i="24"/>
  <c r="AP11" i="34" s="1"/>
  <c r="J11" i="34"/>
  <c r="C11" i="24"/>
  <c r="AP12" i="34" s="1"/>
  <c r="J12" i="34"/>
  <c r="C12" i="24"/>
  <c r="AP13" i="34" s="1"/>
  <c r="J13" i="34"/>
  <c r="C15" i="24"/>
  <c r="AP16" i="34" s="1"/>
  <c r="J16" i="34"/>
  <c r="C16" i="24"/>
  <c r="AP17" i="34" s="1"/>
  <c r="J17" i="34"/>
  <c r="C19" i="24"/>
  <c r="AP20" i="34" s="1"/>
  <c r="J20" i="34"/>
  <c r="C20" i="24"/>
  <c r="AP21" i="34" s="1"/>
  <c r="J21" i="34"/>
  <c r="C21" i="24"/>
  <c r="AP22" i="34" s="1"/>
  <c r="J22" i="34"/>
  <c r="C22" i="24"/>
  <c r="AP23" i="34" s="1"/>
  <c r="J23" i="34"/>
  <c r="C23" i="24"/>
  <c r="AP24" i="34" s="1"/>
  <c r="J24" i="34"/>
  <c r="C24" i="24"/>
  <c r="AP25" i="34" s="1"/>
  <c r="J25" i="34"/>
  <c r="C27" i="24"/>
  <c r="AP28" i="34" s="1"/>
  <c r="J28" i="34"/>
  <c r="C28" i="24"/>
  <c r="AP29" i="34" s="1"/>
  <c r="J29" i="34"/>
  <c r="C29" i="24"/>
  <c r="AP30" i="34" s="1"/>
  <c r="J30" i="34"/>
  <c r="C30" i="24"/>
  <c r="AP31" i="34" s="1"/>
  <c r="J31" i="34"/>
  <c r="C31" i="24"/>
  <c r="AP32" i="34" s="1"/>
  <c r="J32" i="34"/>
  <c r="C32" i="24"/>
  <c r="AP33" i="34" s="1"/>
  <c r="J33" i="34"/>
  <c r="C33" i="24"/>
  <c r="AP34" i="34" s="1"/>
  <c r="J34" i="34"/>
  <c r="C34" i="24"/>
  <c r="AP35" i="34" s="1"/>
  <c r="J35" i="34"/>
  <c r="C35" i="24"/>
  <c r="AP36" i="34" s="1"/>
  <c r="J36" i="34"/>
  <c r="C39" i="24"/>
  <c r="AP40" i="34" s="1"/>
  <c r="J40" i="34"/>
  <c r="C40" i="24"/>
  <c r="AP41" i="34" s="1"/>
  <c r="J41" i="34"/>
  <c r="C41" i="24"/>
  <c r="AP42" i="34" s="1"/>
  <c r="J42" i="34"/>
  <c r="C42" i="24"/>
  <c r="AP43" i="34" s="1"/>
  <c r="J43" i="34"/>
  <c r="C45" i="24"/>
  <c r="AP46" i="34" s="1"/>
  <c r="J46" i="34"/>
  <c r="C48" i="24"/>
  <c r="AP49" i="34" s="1"/>
  <c r="J49" i="34"/>
  <c r="C49" i="24"/>
  <c r="AP50" i="34" s="1"/>
  <c r="J50" i="34"/>
  <c r="C50" i="24"/>
  <c r="AP51" i="34" s="1"/>
  <c r="J51" i="34"/>
  <c r="C51" i="24"/>
  <c r="AP52" i="34" s="1"/>
  <c r="J52" i="34"/>
  <c r="C52" i="24"/>
  <c r="AP53" i="34" s="1"/>
  <c r="J53" i="34"/>
  <c r="J10" i="34"/>
  <c r="C9" i="24"/>
  <c r="AP10" i="34" s="1"/>
  <c r="J37" i="34" l="1"/>
  <c r="I37" i="34"/>
  <c r="C36" i="24"/>
  <c r="AP37" i="34" s="1"/>
  <c r="AO37" i="34"/>
  <c r="C5" i="28"/>
  <c r="R6" i="28" l="1"/>
  <c r="O7" i="28"/>
  <c r="R7" i="28"/>
  <c r="T7" i="28"/>
  <c r="O8" i="28"/>
  <c r="R8" i="28"/>
  <c r="O16" i="28"/>
  <c r="R16" i="28"/>
  <c r="T16" i="28"/>
  <c r="U16" i="28"/>
  <c r="O18" i="28"/>
  <c r="R18" i="28"/>
  <c r="T18" i="28"/>
  <c r="U18" i="28"/>
  <c r="O20" i="28"/>
  <c r="R20" i="28"/>
  <c r="T20" i="28"/>
  <c r="U20" i="28"/>
  <c r="X20" i="28"/>
  <c r="O38" i="28"/>
  <c r="Q38" i="28"/>
  <c r="R38" i="28"/>
  <c r="O41" i="28"/>
  <c r="R41" i="28"/>
  <c r="O44" i="28"/>
  <c r="Q44" i="28"/>
  <c r="R44" i="28"/>
  <c r="T44" i="28"/>
  <c r="U44" i="28"/>
  <c r="G6" i="28"/>
  <c r="G7" i="28"/>
  <c r="G8" i="28"/>
  <c r="G16" i="28"/>
  <c r="G18" i="28"/>
  <c r="G20" i="28"/>
  <c r="G38" i="28"/>
  <c r="H38" i="28"/>
  <c r="I38" i="28"/>
  <c r="G41" i="28"/>
  <c r="H41" i="28"/>
  <c r="I41" i="28"/>
  <c r="G44" i="28"/>
  <c r="H44" i="28"/>
  <c r="I44" i="28"/>
  <c r="C10" i="18"/>
  <c r="BE11" i="34" s="1"/>
  <c r="E10" i="18"/>
  <c r="H10" i="18"/>
  <c r="Y11" i="34" s="1"/>
  <c r="I10" i="18"/>
  <c r="C11" i="18"/>
  <c r="BE12" i="34" s="1"/>
  <c r="E11" i="18"/>
  <c r="H11" i="18"/>
  <c r="Y12" i="34" s="1"/>
  <c r="I11" i="18"/>
  <c r="C12" i="18"/>
  <c r="BE13" i="34" s="1"/>
  <c r="E12" i="18"/>
  <c r="H12" i="18"/>
  <c r="Y13" i="34" s="1"/>
  <c r="I12" i="18"/>
  <c r="C15" i="18"/>
  <c r="BE16" i="34" s="1"/>
  <c r="E15" i="18"/>
  <c r="H15" i="18"/>
  <c r="Y16" i="34" s="1"/>
  <c r="I15" i="18"/>
  <c r="C16" i="18"/>
  <c r="BE17" i="34" s="1"/>
  <c r="E16" i="18"/>
  <c r="H16" i="18"/>
  <c r="Y17" i="34" s="1"/>
  <c r="I16" i="18"/>
  <c r="C19" i="18"/>
  <c r="BE20" i="34" s="1"/>
  <c r="E19" i="18"/>
  <c r="H19" i="18"/>
  <c r="Y20" i="34" s="1"/>
  <c r="I19" i="18"/>
  <c r="C20" i="18"/>
  <c r="BE21" i="34" s="1"/>
  <c r="E20" i="18"/>
  <c r="H20" i="18"/>
  <c r="Y21" i="34" s="1"/>
  <c r="I20" i="18"/>
  <c r="C21" i="18"/>
  <c r="BE22" i="34" s="1"/>
  <c r="E21" i="18"/>
  <c r="H21" i="18"/>
  <c r="Y22" i="34" s="1"/>
  <c r="I21" i="18"/>
  <c r="C22" i="18"/>
  <c r="BE23" i="34" s="1"/>
  <c r="E22" i="18"/>
  <c r="H22" i="18"/>
  <c r="Y23" i="34" s="1"/>
  <c r="I22" i="18"/>
  <c r="C23" i="18"/>
  <c r="BE24" i="34" s="1"/>
  <c r="E23" i="18"/>
  <c r="H23" i="18"/>
  <c r="Y24" i="34" s="1"/>
  <c r="I23" i="18"/>
  <c r="C24" i="18"/>
  <c r="BE25" i="34" s="1"/>
  <c r="E24" i="18"/>
  <c r="H24" i="18"/>
  <c r="Y25" i="34" s="1"/>
  <c r="I24" i="18"/>
  <c r="C27" i="18"/>
  <c r="BE28" i="34" s="1"/>
  <c r="E27" i="18"/>
  <c r="H27" i="18"/>
  <c r="Y28" i="34" s="1"/>
  <c r="I27" i="18"/>
  <c r="C28" i="18"/>
  <c r="BE29" i="34" s="1"/>
  <c r="E28" i="18"/>
  <c r="H28" i="18"/>
  <c r="Y29" i="34" s="1"/>
  <c r="I28" i="18"/>
  <c r="C29" i="18"/>
  <c r="BE30" i="34" s="1"/>
  <c r="E29" i="18"/>
  <c r="H29" i="18"/>
  <c r="Y30" i="34" s="1"/>
  <c r="I29" i="18"/>
  <c r="C30" i="18"/>
  <c r="BE31" i="34" s="1"/>
  <c r="E30" i="18"/>
  <c r="H30" i="18"/>
  <c r="Y31" i="34" s="1"/>
  <c r="I30" i="18"/>
  <c r="C31" i="18"/>
  <c r="BE32" i="34" s="1"/>
  <c r="E31" i="18"/>
  <c r="H31" i="18"/>
  <c r="Y32" i="34" s="1"/>
  <c r="I31" i="18"/>
  <c r="C32" i="18"/>
  <c r="BE33" i="34" s="1"/>
  <c r="E32" i="18"/>
  <c r="H32" i="18"/>
  <c r="Y33" i="34" s="1"/>
  <c r="I32" i="18"/>
  <c r="C33" i="18"/>
  <c r="BE34" i="34" s="1"/>
  <c r="E33" i="18"/>
  <c r="H33" i="18"/>
  <c r="Y34" i="34" s="1"/>
  <c r="I33" i="18"/>
  <c r="C34" i="18"/>
  <c r="BE35" i="34" s="1"/>
  <c r="E34" i="18"/>
  <c r="H34" i="18"/>
  <c r="Y35" i="34" s="1"/>
  <c r="I34" i="18"/>
  <c r="C35" i="18"/>
  <c r="BE36" i="34" s="1"/>
  <c r="E35" i="18"/>
  <c r="H35" i="18"/>
  <c r="Y36" i="34" s="1"/>
  <c r="I35" i="18"/>
  <c r="C36" i="18"/>
  <c r="BE37" i="34" s="1"/>
  <c r="E36" i="18"/>
  <c r="H36" i="18"/>
  <c r="Y37" i="34" s="1"/>
  <c r="I36" i="18"/>
  <c r="C39" i="18"/>
  <c r="BE40" i="34" s="1"/>
  <c r="E39" i="18"/>
  <c r="H39" i="18"/>
  <c r="Y40" i="34" s="1"/>
  <c r="I39" i="18"/>
  <c r="C40" i="18"/>
  <c r="BE41" i="34" s="1"/>
  <c r="E40" i="18"/>
  <c r="H40" i="18"/>
  <c r="Y41" i="34" s="1"/>
  <c r="I40" i="18"/>
  <c r="C41" i="18"/>
  <c r="BE42" i="34" s="1"/>
  <c r="E41" i="18"/>
  <c r="H41" i="18"/>
  <c r="Y42" i="34" s="1"/>
  <c r="I41" i="18"/>
  <c r="C42" i="18"/>
  <c r="BE43" i="34" s="1"/>
  <c r="E42" i="18"/>
  <c r="H42" i="18"/>
  <c r="Y43" i="34" s="1"/>
  <c r="I42" i="18"/>
  <c r="C45" i="18"/>
  <c r="BE46" i="34" s="1"/>
  <c r="E45" i="18"/>
  <c r="H45" i="18"/>
  <c r="Y46" i="34" s="1"/>
  <c r="I45" i="18"/>
  <c r="C48" i="18"/>
  <c r="BE49" i="34" s="1"/>
  <c r="E48" i="18"/>
  <c r="H48" i="18"/>
  <c r="Y49" i="34" s="1"/>
  <c r="I48" i="18"/>
  <c r="C49" i="18"/>
  <c r="BE50" i="34" s="1"/>
  <c r="E49" i="18"/>
  <c r="H49" i="18"/>
  <c r="Y50" i="34" s="1"/>
  <c r="I49" i="18"/>
  <c r="C50" i="18"/>
  <c r="BE51" i="34" s="1"/>
  <c r="E50" i="18"/>
  <c r="H50" i="18"/>
  <c r="Y51" i="34" s="1"/>
  <c r="I50" i="18"/>
  <c r="C51" i="18"/>
  <c r="BE52" i="34" s="1"/>
  <c r="E51" i="18"/>
  <c r="H51" i="18"/>
  <c r="Y52" i="34" s="1"/>
  <c r="I51" i="18"/>
  <c r="C52" i="18"/>
  <c r="BE53" i="34" s="1"/>
  <c r="E52" i="18"/>
  <c r="H52" i="18"/>
  <c r="Y53" i="34" s="1"/>
  <c r="I52" i="18"/>
  <c r="C9" i="18"/>
  <c r="BE10" i="34" s="1"/>
  <c r="BD11" i="34"/>
  <c r="E10" i="9"/>
  <c r="H10" i="9"/>
  <c r="X11" i="34" s="1"/>
  <c r="I10" i="9"/>
  <c r="C11" i="9"/>
  <c r="BD12" i="34" s="1"/>
  <c r="E11" i="9"/>
  <c r="H11" i="9"/>
  <c r="X12" i="34" s="1"/>
  <c r="I11" i="9"/>
  <c r="C12" i="9"/>
  <c r="BD13" i="34" s="1"/>
  <c r="E12" i="9"/>
  <c r="H12" i="9"/>
  <c r="X13" i="34" s="1"/>
  <c r="I12" i="9"/>
  <c r="C15" i="9"/>
  <c r="BD16" i="34" s="1"/>
  <c r="E15" i="9"/>
  <c r="H15" i="9"/>
  <c r="X16" i="34" s="1"/>
  <c r="I15" i="9"/>
  <c r="C16" i="9"/>
  <c r="BD17" i="34" s="1"/>
  <c r="E16" i="9"/>
  <c r="H16" i="9"/>
  <c r="X17" i="34" s="1"/>
  <c r="I16" i="9"/>
  <c r="C19" i="9"/>
  <c r="BD20" i="34" s="1"/>
  <c r="E19" i="9"/>
  <c r="H19" i="9"/>
  <c r="X20" i="34" s="1"/>
  <c r="I19" i="9"/>
  <c r="C20" i="9"/>
  <c r="BD21" i="34" s="1"/>
  <c r="E20" i="9"/>
  <c r="H20" i="9"/>
  <c r="X21" i="34" s="1"/>
  <c r="I20" i="9"/>
  <c r="C21" i="9"/>
  <c r="BD22" i="34" s="1"/>
  <c r="E21" i="9"/>
  <c r="H21" i="9"/>
  <c r="X22" i="34" s="1"/>
  <c r="I21" i="9"/>
  <c r="C22" i="9"/>
  <c r="BD23" i="34" s="1"/>
  <c r="E22" i="9"/>
  <c r="H22" i="9"/>
  <c r="X23" i="34" s="1"/>
  <c r="I22" i="9"/>
  <c r="C23" i="9"/>
  <c r="BD24" i="34" s="1"/>
  <c r="E23" i="9"/>
  <c r="H23" i="9"/>
  <c r="X24" i="34" s="1"/>
  <c r="I23" i="9"/>
  <c r="C24" i="9"/>
  <c r="BD25" i="34" s="1"/>
  <c r="E24" i="9"/>
  <c r="H24" i="9"/>
  <c r="X25" i="34" s="1"/>
  <c r="I24" i="9"/>
  <c r="C27" i="9"/>
  <c r="BD28" i="34" s="1"/>
  <c r="E27" i="9"/>
  <c r="H27" i="9"/>
  <c r="X28" i="34" s="1"/>
  <c r="I27" i="9"/>
  <c r="C28" i="9"/>
  <c r="BD29" i="34" s="1"/>
  <c r="E28" i="9"/>
  <c r="H28" i="9"/>
  <c r="X29" i="34" s="1"/>
  <c r="I28" i="9"/>
  <c r="C29" i="9"/>
  <c r="BD30" i="34" s="1"/>
  <c r="E29" i="9"/>
  <c r="H29" i="9"/>
  <c r="X30" i="34" s="1"/>
  <c r="I29" i="9"/>
  <c r="C30" i="9"/>
  <c r="BD31" i="34" s="1"/>
  <c r="E30" i="9"/>
  <c r="H30" i="9"/>
  <c r="X31" i="34" s="1"/>
  <c r="I30" i="9"/>
  <c r="C31" i="9"/>
  <c r="BD32" i="34" s="1"/>
  <c r="E31" i="9"/>
  <c r="H31" i="9"/>
  <c r="X32" i="34" s="1"/>
  <c r="I31" i="9"/>
  <c r="C32" i="9"/>
  <c r="BD33" i="34" s="1"/>
  <c r="E32" i="9"/>
  <c r="H32" i="9"/>
  <c r="X33" i="34" s="1"/>
  <c r="I32" i="9"/>
  <c r="C33" i="9"/>
  <c r="BD34" i="34" s="1"/>
  <c r="E33" i="9"/>
  <c r="H33" i="9"/>
  <c r="X34" i="34" s="1"/>
  <c r="I33" i="9"/>
  <c r="C34" i="9"/>
  <c r="BD35" i="34" s="1"/>
  <c r="E34" i="9"/>
  <c r="H34" i="9"/>
  <c r="X35" i="34" s="1"/>
  <c r="I34" i="9"/>
  <c r="C35" i="9"/>
  <c r="BD36" i="34" s="1"/>
  <c r="E35" i="9"/>
  <c r="H35" i="9"/>
  <c r="X36" i="34" s="1"/>
  <c r="I35" i="9"/>
  <c r="C39" i="9"/>
  <c r="BD40" i="34" s="1"/>
  <c r="E39" i="9"/>
  <c r="H39" i="9"/>
  <c r="X40" i="34" s="1"/>
  <c r="I39" i="9"/>
  <c r="C40" i="9"/>
  <c r="BD41" i="34" s="1"/>
  <c r="E40" i="9"/>
  <c r="H40" i="9"/>
  <c r="X41" i="34" s="1"/>
  <c r="I40" i="9"/>
  <c r="C41" i="9"/>
  <c r="BD42" i="34" s="1"/>
  <c r="E41" i="9"/>
  <c r="H41" i="9"/>
  <c r="X42" i="34" s="1"/>
  <c r="I41" i="9"/>
  <c r="C42" i="9"/>
  <c r="BD43" i="34" s="1"/>
  <c r="E42" i="9"/>
  <c r="H42" i="9"/>
  <c r="X43" i="34" s="1"/>
  <c r="I42" i="9"/>
  <c r="C45" i="9"/>
  <c r="BD46" i="34" s="1"/>
  <c r="E45" i="9"/>
  <c r="H45" i="9"/>
  <c r="X46" i="34" s="1"/>
  <c r="I45" i="9"/>
  <c r="C48" i="9"/>
  <c r="BD49" i="34" s="1"/>
  <c r="E48" i="9"/>
  <c r="H48" i="9"/>
  <c r="X49" i="34" s="1"/>
  <c r="I48" i="9"/>
  <c r="BD50" i="34"/>
  <c r="E49" i="9"/>
  <c r="H49" i="9"/>
  <c r="X50" i="34" s="1"/>
  <c r="I49" i="9"/>
  <c r="C50" i="9"/>
  <c r="BD51" i="34" s="1"/>
  <c r="E50" i="9"/>
  <c r="H50" i="9"/>
  <c r="X51" i="34" s="1"/>
  <c r="I50" i="9"/>
  <c r="C51" i="9"/>
  <c r="BD52" i="34" s="1"/>
  <c r="E51" i="9"/>
  <c r="H51" i="9"/>
  <c r="X52" i="34" s="1"/>
  <c r="I51" i="9"/>
  <c r="C52" i="9"/>
  <c r="BD53" i="34" s="1"/>
  <c r="E52" i="9"/>
  <c r="H52" i="9"/>
  <c r="X53" i="34" s="1"/>
  <c r="I52" i="9"/>
  <c r="I9" i="9"/>
  <c r="H9" i="9"/>
  <c r="X10" i="34" s="1"/>
  <c r="E9" i="9"/>
  <c r="C9" i="9"/>
  <c r="BD10" i="34" s="1"/>
  <c r="X5" i="28" l="1"/>
  <c r="E9" i="18"/>
  <c r="T5" i="28"/>
  <c r="R5" i="28"/>
  <c r="Q5" i="28"/>
  <c r="O5" i="28"/>
  <c r="G5" i="28"/>
  <c r="C7" i="28"/>
  <c r="C8" i="28"/>
  <c r="C16" i="28"/>
  <c r="C18" i="28"/>
  <c r="C20" i="28"/>
  <c r="C38" i="28"/>
  <c r="C41" i="28"/>
  <c r="C44" i="28"/>
  <c r="D28" i="20" l="1"/>
  <c r="E11" i="13" l="1"/>
  <c r="H11" i="13"/>
  <c r="P12" i="34" s="1"/>
  <c r="I11" i="13"/>
  <c r="E20" i="13"/>
  <c r="H20" i="13"/>
  <c r="P21" i="34" s="1"/>
  <c r="I20" i="13"/>
  <c r="E21" i="13"/>
  <c r="H21" i="13"/>
  <c r="P22" i="34" s="1"/>
  <c r="I21" i="13"/>
  <c r="E22" i="13"/>
  <c r="H22" i="13"/>
  <c r="P23" i="34" s="1"/>
  <c r="I22" i="13"/>
  <c r="E23" i="13"/>
  <c r="H23" i="13"/>
  <c r="P24" i="34" s="1"/>
  <c r="I23" i="13"/>
  <c r="E24" i="13"/>
  <c r="H24" i="13"/>
  <c r="P25" i="34" s="1"/>
  <c r="I24" i="13"/>
  <c r="H10" i="13"/>
  <c r="P11" i="34" s="1"/>
  <c r="H12" i="13"/>
  <c r="P13" i="34" s="1"/>
  <c r="H15" i="13"/>
  <c r="P16" i="34" s="1"/>
  <c r="H16" i="13"/>
  <c r="P17" i="34" s="1"/>
  <c r="H19" i="13"/>
  <c r="P20" i="34" s="1"/>
  <c r="H27" i="13"/>
  <c r="P28" i="34" s="1"/>
  <c r="H28" i="13"/>
  <c r="P29" i="34" s="1"/>
  <c r="H29" i="13"/>
  <c r="P30" i="34" s="1"/>
  <c r="H30" i="13"/>
  <c r="P31" i="34" s="1"/>
  <c r="H31" i="13"/>
  <c r="P32" i="34" s="1"/>
  <c r="H32" i="13"/>
  <c r="P33" i="34" s="1"/>
  <c r="H33" i="13"/>
  <c r="P34" i="34" s="1"/>
  <c r="H34" i="13"/>
  <c r="P35" i="34" s="1"/>
  <c r="H35" i="13"/>
  <c r="P36" i="34" s="1"/>
  <c r="H36" i="13"/>
  <c r="P37" i="34" s="1"/>
  <c r="H39" i="13"/>
  <c r="P40" i="34" s="1"/>
  <c r="H40" i="13"/>
  <c r="P41" i="34" s="1"/>
  <c r="H41" i="13"/>
  <c r="P42" i="34" s="1"/>
  <c r="H42" i="13"/>
  <c r="P43" i="34" s="1"/>
  <c r="H45" i="13"/>
  <c r="P46" i="34" s="1"/>
  <c r="H48" i="13"/>
  <c r="P49" i="34" s="1"/>
  <c r="H49" i="13"/>
  <c r="P50" i="34" s="1"/>
  <c r="H50" i="13"/>
  <c r="P51" i="34" s="1"/>
  <c r="H51" i="13"/>
  <c r="P52" i="34" s="1"/>
  <c r="H52" i="13"/>
  <c r="P53" i="34" s="1"/>
  <c r="H9" i="13"/>
  <c r="P10" i="34" s="1"/>
  <c r="I52" i="26" l="1"/>
  <c r="H52" i="26"/>
  <c r="E53" i="34" s="1"/>
  <c r="E52" i="26"/>
  <c r="C52" i="26"/>
  <c r="AK53" i="34" s="1"/>
  <c r="I51" i="26"/>
  <c r="H51" i="26"/>
  <c r="E52" i="34" s="1"/>
  <c r="E51" i="26"/>
  <c r="C51" i="26"/>
  <c r="AK52" i="34" s="1"/>
  <c r="I50" i="26"/>
  <c r="H50" i="26"/>
  <c r="E51" i="34" s="1"/>
  <c r="E50" i="26"/>
  <c r="C50" i="26"/>
  <c r="AK51" i="34" s="1"/>
  <c r="I49" i="26"/>
  <c r="H49" i="26"/>
  <c r="E50" i="34" s="1"/>
  <c r="E49" i="26"/>
  <c r="C49" i="26"/>
  <c r="AK50" i="34" s="1"/>
  <c r="I48" i="26"/>
  <c r="H48" i="26"/>
  <c r="E48" i="26"/>
  <c r="C48" i="26"/>
  <c r="AK49" i="34" s="1"/>
  <c r="I45" i="26"/>
  <c r="H45" i="26"/>
  <c r="E45" i="26"/>
  <c r="C45" i="26"/>
  <c r="AK46" i="34" s="1"/>
  <c r="I42" i="26"/>
  <c r="H42" i="26"/>
  <c r="E42" i="26"/>
  <c r="C42" i="26"/>
  <c r="AK43" i="34" s="1"/>
  <c r="I41" i="26"/>
  <c r="H41" i="26"/>
  <c r="E42" i="34" s="1"/>
  <c r="E41" i="26"/>
  <c r="C41" i="26"/>
  <c r="AK42" i="34" s="1"/>
  <c r="I40" i="26"/>
  <c r="H40" i="26"/>
  <c r="E41" i="34" s="1"/>
  <c r="E40" i="26"/>
  <c r="C40" i="26"/>
  <c r="AK41" i="34" s="1"/>
  <c r="I39" i="26"/>
  <c r="H39" i="26"/>
  <c r="E40" i="34" s="1"/>
  <c r="E39" i="26"/>
  <c r="C39" i="26"/>
  <c r="AK40" i="34" s="1"/>
  <c r="I36" i="26"/>
  <c r="H36" i="26"/>
  <c r="E37" i="34" s="1"/>
  <c r="E36" i="26"/>
  <c r="C36" i="26"/>
  <c r="AK37" i="34" s="1"/>
  <c r="I35" i="26"/>
  <c r="H35" i="26"/>
  <c r="E36" i="34" s="1"/>
  <c r="E35" i="26"/>
  <c r="C35" i="26"/>
  <c r="AK36" i="34" s="1"/>
  <c r="I34" i="26"/>
  <c r="H34" i="26"/>
  <c r="E35" i="34" s="1"/>
  <c r="E34" i="26"/>
  <c r="C34" i="26"/>
  <c r="AK35" i="34" s="1"/>
  <c r="I33" i="26"/>
  <c r="H33" i="26"/>
  <c r="E34" i="34" s="1"/>
  <c r="E33" i="26"/>
  <c r="C33" i="26"/>
  <c r="AK34" i="34" s="1"/>
  <c r="I32" i="26"/>
  <c r="H32" i="26"/>
  <c r="E33" i="34" s="1"/>
  <c r="E32" i="26"/>
  <c r="C32" i="26"/>
  <c r="AK33" i="34" s="1"/>
  <c r="I31" i="26"/>
  <c r="H31" i="26"/>
  <c r="E32" i="34" s="1"/>
  <c r="E31" i="26"/>
  <c r="C31" i="26"/>
  <c r="AK32" i="34" s="1"/>
  <c r="I30" i="26"/>
  <c r="H30" i="26"/>
  <c r="E31" i="34" s="1"/>
  <c r="E30" i="26"/>
  <c r="C30" i="26"/>
  <c r="AK31" i="34" s="1"/>
  <c r="I29" i="26"/>
  <c r="H29" i="26"/>
  <c r="E30" i="34" s="1"/>
  <c r="E29" i="26"/>
  <c r="C29" i="26"/>
  <c r="AK30" i="34" s="1"/>
  <c r="I28" i="26"/>
  <c r="H28" i="26"/>
  <c r="E29" i="34" s="1"/>
  <c r="E28" i="26"/>
  <c r="C28" i="26"/>
  <c r="AK29" i="34" s="1"/>
  <c r="I27" i="26"/>
  <c r="H27" i="26"/>
  <c r="E28" i="34" s="1"/>
  <c r="E27" i="26"/>
  <c r="C27" i="26"/>
  <c r="AK28" i="34" s="1"/>
  <c r="I24" i="26"/>
  <c r="H24" i="26"/>
  <c r="E25" i="34" s="1"/>
  <c r="E24" i="26"/>
  <c r="C24" i="26"/>
  <c r="AK25" i="34" s="1"/>
  <c r="I23" i="26"/>
  <c r="H23" i="26"/>
  <c r="E24" i="34" s="1"/>
  <c r="E23" i="26"/>
  <c r="C23" i="26"/>
  <c r="AK24" i="34" s="1"/>
  <c r="I22" i="26"/>
  <c r="H22" i="26"/>
  <c r="E23" i="34" s="1"/>
  <c r="E22" i="26"/>
  <c r="C22" i="26"/>
  <c r="AK23" i="34" s="1"/>
  <c r="I21" i="26"/>
  <c r="H21" i="26"/>
  <c r="E22" i="34" s="1"/>
  <c r="E21" i="26"/>
  <c r="C21" i="26"/>
  <c r="AK22" i="34" s="1"/>
  <c r="I20" i="26"/>
  <c r="H20" i="26"/>
  <c r="E21" i="34" s="1"/>
  <c r="E20" i="26"/>
  <c r="C20" i="26"/>
  <c r="AK21" i="34" s="1"/>
  <c r="I19" i="26"/>
  <c r="H19" i="26"/>
  <c r="E20" i="34" s="1"/>
  <c r="E19" i="26"/>
  <c r="C19" i="26"/>
  <c r="AK20" i="34" s="1"/>
  <c r="I16" i="26"/>
  <c r="H16" i="26"/>
  <c r="E17" i="34" s="1"/>
  <c r="E16" i="26"/>
  <c r="C16" i="26"/>
  <c r="AK17" i="34" s="1"/>
  <c r="I15" i="26"/>
  <c r="H15" i="26"/>
  <c r="E16" i="34" s="1"/>
  <c r="E15" i="26"/>
  <c r="C15" i="26"/>
  <c r="AK16" i="34" s="1"/>
  <c r="I12" i="26"/>
  <c r="H12" i="26"/>
  <c r="E12" i="26"/>
  <c r="C12" i="26"/>
  <c r="AK13" i="34" s="1"/>
  <c r="I11" i="26"/>
  <c r="H11" i="26"/>
  <c r="E11" i="26"/>
  <c r="C11" i="26"/>
  <c r="AK12" i="34" s="1"/>
  <c r="I10" i="26"/>
  <c r="H10" i="26"/>
  <c r="E11" i="34" s="1"/>
  <c r="E10" i="26"/>
  <c r="C10" i="26"/>
  <c r="AK11" i="34" s="1"/>
  <c r="I9" i="26"/>
  <c r="H9" i="26"/>
  <c r="E9" i="26"/>
  <c r="C9" i="26"/>
  <c r="AK10" i="34" s="1"/>
  <c r="E13" i="34" l="1"/>
  <c r="D8" i="28"/>
  <c r="E46" i="34"/>
  <c r="D41" i="28"/>
  <c r="E10" i="34"/>
  <c r="D5" i="28"/>
  <c r="E12" i="34"/>
  <c r="D7" i="28"/>
  <c r="E43" i="34"/>
  <c r="D38" i="28"/>
  <c r="E49" i="34"/>
  <c r="D44" i="28"/>
  <c r="E10" i="16"/>
  <c r="H10" i="16"/>
  <c r="D11" i="34" s="1"/>
  <c r="I10" i="16"/>
  <c r="E11" i="16"/>
  <c r="H11" i="16"/>
  <c r="D12" i="34" s="1"/>
  <c r="I11" i="16"/>
  <c r="E12" i="16"/>
  <c r="H12" i="16"/>
  <c r="D13" i="34" s="1"/>
  <c r="I12" i="16"/>
  <c r="E15" i="16"/>
  <c r="H15" i="16"/>
  <c r="D16" i="34" s="1"/>
  <c r="I15" i="16"/>
  <c r="E16" i="16"/>
  <c r="H16" i="16"/>
  <c r="D17" i="34" s="1"/>
  <c r="I16" i="16"/>
  <c r="E19" i="16"/>
  <c r="H19" i="16"/>
  <c r="D20" i="34" s="1"/>
  <c r="I19" i="16"/>
  <c r="E20" i="16"/>
  <c r="H20" i="16"/>
  <c r="D21" i="34" s="1"/>
  <c r="I20" i="16"/>
  <c r="E21" i="16"/>
  <c r="H21" i="16"/>
  <c r="D22" i="34" s="1"/>
  <c r="I21" i="16"/>
  <c r="E22" i="16"/>
  <c r="H22" i="16"/>
  <c r="D23" i="34" s="1"/>
  <c r="I22" i="16"/>
  <c r="E23" i="16"/>
  <c r="H23" i="16"/>
  <c r="D24" i="34" s="1"/>
  <c r="I23" i="16"/>
  <c r="E24" i="16"/>
  <c r="H24" i="16"/>
  <c r="D25" i="34" s="1"/>
  <c r="I24" i="16"/>
  <c r="E27" i="16"/>
  <c r="H27" i="16"/>
  <c r="D28" i="34" s="1"/>
  <c r="I27" i="16"/>
  <c r="E28" i="16"/>
  <c r="H28" i="16"/>
  <c r="D29" i="34" s="1"/>
  <c r="I28" i="16"/>
  <c r="E29" i="16"/>
  <c r="H29" i="16"/>
  <c r="D30" i="34" s="1"/>
  <c r="I29" i="16"/>
  <c r="E30" i="16"/>
  <c r="H30" i="16"/>
  <c r="D31" i="34" s="1"/>
  <c r="I30" i="16"/>
  <c r="E31" i="16"/>
  <c r="H31" i="16"/>
  <c r="D32" i="34" s="1"/>
  <c r="I31" i="16"/>
  <c r="E32" i="16"/>
  <c r="H32" i="16"/>
  <c r="D33" i="34" s="1"/>
  <c r="I32" i="16"/>
  <c r="E33" i="16"/>
  <c r="H33" i="16"/>
  <c r="D34" i="34" s="1"/>
  <c r="I33" i="16"/>
  <c r="E34" i="16"/>
  <c r="H34" i="16"/>
  <c r="D35" i="34" s="1"/>
  <c r="I34" i="16"/>
  <c r="E35" i="16"/>
  <c r="H35" i="16"/>
  <c r="D36" i="34" s="1"/>
  <c r="I35" i="16"/>
  <c r="E36" i="16"/>
  <c r="H36" i="16"/>
  <c r="D37" i="34" s="1"/>
  <c r="I36" i="16"/>
  <c r="E39" i="16"/>
  <c r="H39" i="16"/>
  <c r="D40" i="34" s="1"/>
  <c r="I39" i="16"/>
  <c r="E40" i="16"/>
  <c r="H40" i="16"/>
  <c r="D41" i="34" s="1"/>
  <c r="I40" i="16"/>
  <c r="E41" i="16"/>
  <c r="H41" i="16"/>
  <c r="D42" i="34" s="1"/>
  <c r="I41" i="16"/>
  <c r="E42" i="16"/>
  <c r="H42" i="16"/>
  <c r="D43" i="34" s="1"/>
  <c r="I42" i="16"/>
  <c r="E45" i="16"/>
  <c r="H45" i="16"/>
  <c r="D46" i="34" s="1"/>
  <c r="I45" i="16"/>
  <c r="E48" i="16"/>
  <c r="H48" i="16"/>
  <c r="D49" i="34" s="1"/>
  <c r="I48" i="16"/>
  <c r="E49" i="16"/>
  <c r="H49" i="16"/>
  <c r="D50" i="34" s="1"/>
  <c r="I49" i="16"/>
  <c r="E50" i="16"/>
  <c r="H50" i="16"/>
  <c r="D51" i="34" s="1"/>
  <c r="I50" i="16"/>
  <c r="E51" i="16"/>
  <c r="H51" i="16"/>
  <c r="D52" i="34" s="1"/>
  <c r="I51" i="16"/>
  <c r="E52" i="16"/>
  <c r="H52" i="16"/>
  <c r="D53" i="34" s="1"/>
  <c r="I52" i="16"/>
  <c r="I9" i="16"/>
  <c r="H9" i="16"/>
  <c r="D10" i="34" s="1"/>
  <c r="E9" i="16"/>
  <c r="C53" i="25"/>
  <c r="AL49" i="34" s="1"/>
  <c r="E53" i="25"/>
  <c r="H53" i="25"/>
  <c r="F49" i="34" s="1"/>
  <c r="I53" i="25"/>
  <c r="C54" i="25"/>
  <c r="AL50" i="34" s="1"/>
  <c r="E54" i="25"/>
  <c r="H54" i="25"/>
  <c r="F50" i="34" s="1"/>
  <c r="I54" i="25"/>
  <c r="C55" i="25"/>
  <c r="AL51" i="34" s="1"/>
  <c r="E55" i="25"/>
  <c r="H55" i="25"/>
  <c r="F51" i="34" s="1"/>
  <c r="I55" i="25"/>
  <c r="C56" i="25"/>
  <c r="AL52" i="34" s="1"/>
  <c r="E56" i="25"/>
  <c r="H56" i="25"/>
  <c r="F52" i="34" s="1"/>
  <c r="I56" i="25"/>
  <c r="C57" i="25"/>
  <c r="AL53" i="34" s="1"/>
  <c r="E57" i="25"/>
  <c r="H57" i="25"/>
  <c r="F53" i="34" s="1"/>
  <c r="I57" i="25"/>
  <c r="I16" i="25"/>
  <c r="I17" i="25"/>
  <c r="I21" i="25"/>
  <c r="I20" i="25"/>
  <c r="I26" i="25"/>
  <c r="I27" i="25"/>
  <c r="I24" i="25"/>
  <c r="I25" i="25"/>
  <c r="I28" i="25"/>
  <c r="I29" i="25"/>
  <c r="I32" i="25"/>
  <c r="I33" i="25"/>
  <c r="I34" i="25"/>
  <c r="I35" i="25"/>
  <c r="I36" i="25"/>
  <c r="I38" i="25"/>
  <c r="I37" i="25"/>
  <c r="I39" i="25"/>
  <c r="I40" i="25"/>
  <c r="I41" i="25"/>
  <c r="I50" i="25"/>
  <c r="I46" i="25"/>
  <c r="I44" i="25"/>
  <c r="I45" i="25"/>
  <c r="I47" i="25"/>
  <c r="I14" i="25"/>
  <c r="I15" i="25"/>
  <c r="E14" i="25"/>
  <c r="H14" i="25"/>
  <c r="F10" i="34" s="1"/>
  <c r="C14" i="25"/>
  <c r="AL10" i="34" s="1"/>
  <c r="E47" i="25"/>
  <c r="H47" i="25"/>
  <c r="F43" i="34" s="1"/>
  <c r="C47" i="25"/>
  <c r="AL43" i="34" s="1"/>
  <c r="E45" i="25"/>
  <c r="H45" i="25"/>
  <c r="F41" i="34" s="1"/>
  <c r="C45" i="25"/>
  <c r="AL41" i="34" s="1"/>
  <c r="E44" i="25"/>
  <c r="H44" i="25"/>
  <c r="F40" i="34" s="1"/>
  <c r="C44" i="25"/>
  <c r="AL40" i="34" s="1"/>
  <c r="E46" i="25"/>
  <c r="H46" i="25"/>
  <c r="F42" i="34" s="1"/>
  <c r="C46" i="25"/>
  <c r="AL42" i="34" s="1"/>
  <c r="E50" i="25"/>
  <c r="H50" i="25"/>
  <c r="F46" i="34" s="1"/>
  <c r="C50" i="25"/>
  <c r="AL46" i="34" s="1"/>
  <c r="E41" i="25"/>
  <c r="H41" i="25"/>
  <c r="F37" i="34" s="1"/>
  <c r="C41" i="25"/>
  <c r="AL37" i="34" s="1"/>
  <c r="E40" i="25"/>
  <c r="H40" i="25"/>
  <c r="F36" i="34" s="1"/>
  <c r="C40" i="25"/>
  <c r="AL36" i="34" s="1"/>
  <c r="E39" i="25"/>
  <c r="H39" i="25"/>
  <c r="F35" i="34" s="1"/>
  <c r="C39" i="25"/>
  <c r="AL35" i="34" s="1"/>
  <c r="E37" i="25"/>
  <c r="H37" i="25"/>
  <c r="F33" i="34" s="1"/>
  <c r="C37" i="25"/>
  <c r="AL33" i="34" s="1"/>
  <c r="E38" i="25"/>
  <c r="H38" i="25"/>
  <c r="F34" i="34" s="1"/>
  <c r="C38" i="25"/>
  <c r="AL34" i="34" s="1"/>
  <c r="E36" i="25"/>
  <c r="H36" i="25"/>
  <c r="F32" i="34" s="1"/>
  <c r="C36" i="25"/>
  <c r="AL32" i="34" s="1"/>
  <c r="E35" i="25"/>
  <c r="H35" i="25"/>
  <c r="F31" i="34" s="1"/>
  <c r="C35" i="25"/>
  <c r="AL31" i="34" s="1"/>
  <c r="E34" i="25"/>
  <c r="H34" i="25"/>
  <c r="F30" i="34" s="1"/>
  <c r="C34" i="25"/>
  <c r="AL30" i="34" s="1"/>
  <c r="E33" i="25"/>
  <c r="H33" i="25"/>
  <c r="F29" i="34" s="1"/>
  <c r="C33" i="25"/>
  <c r="AL29" i="34" s="1"/>
  <c r="E32" i="25"/>
  <c r="H32" i="25"/>
  <c r="F28" i="34" s="1"/>
  <c r="C32" i="25"/>
  <c r="AL28" i="34" s="1"/>
  <c r="E29" i="25"/>
  <c r="H29" i="25"/>
  <c r="F25" i="34" s="1"/>
  <c r="C29" i="25"/>
  <c r="AL25" i="34" s="1"/>
  <c r="E28" i="25"/>
  <c r="H28" i="25"/>
  <c r="F24" i="34" s="1"/>
  <c r="C28" i="25"/>
  <c r="AL24" i="34" s="1"/>
  <c r="E25" i="25"/>
  <c r="H25" i="25"/>
  <c r="F21" i="34" s="1"/>
  <c r="C25" i="25"/>
  <c r="AL21" i="34" s="1"/>
  <c r="E24" i="25"/>
  <c r="H24" i="25"/>
  <c r="F20" i="34" s="1"/>
  <c r="C24" i="25"/>
  <c r="AL20" i="34" s="1"/>
  <c r="E27" i="25"/>
  <c r="H27" i="25"/>
  <c r="F23" i="34" s="1"/>
  <c r="C27" i="25"/>
  <c r="AL23" i="34" s="1"/>
  <c r="E26" i="25"/>
  <c r="H26" i="25"/>
  <c r="F22" i="34" s="1"/>
  <c r="C26" i="25"/>
  <c r="AL22" i="34" s="1"/>
  <c r="E20" i="25"/>
  <c r="H20" i="25"/>
  <c r="F16" i="34" s="1"/>
  <c r="C20" i="25"/>
  <c r="AL16" i="34" s="1"/>
  <c r="E21" i="25"/>
  <c r="H21" i="25"/>
  <c r="F17" i="34" s="1"/>
  <c r="C21" i="25"/>
  <c r="AL17" i="34" s="1"/>
  <c r="E17" i="25"/>
  <c r="H17" i="25"/>
  <c r="F13" i="34" s="1"/>
  <c r="C17" i="25"/>
  <c r="AL13" i="34" s="1"/>
  <c r="E16" i="25"/>
  <c r="H16" i="25"/>
  <c r="F12" i="34" s="1"/>
  <c r="C16" i="25"/>
  <c r="AL12" i="34" s="1"/>
  <c r="E15" i="25"/>
  <c r="H15" i="25"/>
  <c r="F11" i="34" s="1"/>
  <c r="C15" i="25"/>
  <c r="AL11" i="34" s="1"/>
  <c r="C10" i="23" l="1"/>
  <c r="AN11" i="34" s="1"/>
  <c r="E10" i="23"/>
  <c r="H10" i="23"/>
  <c r="H11" i="34" s="1"/>
  <c r="I10" i="23"/>
  <c r="C11" i="23"/>
  <c r="AN12" i="34" s="1"/>
  <c r="E11" i="23"/>
  <c r="H11" i="23"/>
  <c r="H12" i="34" s="1"/>
  <c r="I11" i="23"/>
  <c r="C12" i="23"/>
  <c r="AN13" i="34" s="1"/>
  <c r="E12" i="23"/>
  <c r="H12" i="23"/>
  <c r="H13" i="34" s="1"/>
  <c r="I12" i="23"/>
  <c r="C15" i="23"/>
  <c r="AN16" i="34" s="1"/>
  <c r="E15" i="23"/>
  <c r="H15" i="23"/>
  <c r="H16" i="34" s="1"/>
  <c r="I15" i="23"/>
  <c r="C16" i="23"/>
  <c r="AN17" i="34" s="1"/>
  <c r="E16" i="23"/>
  <c r="H16" i="23"/>
  <c r="H17" i="34" s="1"/>
  <c r="I16" i="23"/>
  <c r="C19" i="23"/>
  <c r="AN20" i="34" s="1"/>
  <c r="E19" i="23"/>
  <c r="H19" i="23"/>
  <c r="H20" i="34" s="1"/>
  <c r="I19" i="23"/>
  <c r="C20" i="23"/>
  <c r="AN21" i="34" s="1"/>
  <c r="E20" i="23"/>
  <c r="H20" i="23"/>
  <c r="H21" i="34" s="1"/>
  <c r="I20" i="23"/>
  <c r="C21" i="23"/>
  <c r="AN22" i="34" s="1"/>
  <c r="E21" i="23"/>
  <c r="H21" i="23"/>
  <c r="H22" i="34" s="1"/>
  <c r="I21" i="23"/>
  <c r="C22" i="23"/>
  <c r="AN23" i="34" s="1"/>
  <c r="E22" i="23"/>
  <c r="H22" i="23"/>
  <c r="H23" i="34" s="1"/>
  <c r="I22" i="23"/>
  <c r="C23" i="23"/>
  <c r="AN24" i="34" s="1"/>
  <c r="E23" i="23"/>
  <c r="H23" i="23"/>
  <c r="H24" i="34" s="1"/>
  <c r="I23" i="23"/>
  <c r="C24" i="23"/>
  <c r="AN25" i="34" s="1"/>
  <c r="E24" i="23"/>
  <c r="H24" i="23"/>
  <c r="H25" i="34" s="1"/>
  <c r="I24" i="23"/>
  <c r="C27" i="23"/>
  <c r="AN28" i="34" s="1"/>
  <c r="E27" i="23"/>
  <c r="H27" i="23"/>
  <c r="H28" i="34" s="1"/>
  <c r="I27" i="23"/>
  <c r="C28" i="23"/>
  <c r="AN29" i="34" s="1"/>
  <c r="E28" i="23"/>
  <c r="H28" i="23"/>
  <c r="H29" i="34" s="1"/>
  <c r="I28" i="23"/>
  <c r="C29" i="23"/>
  <c r="AN30" i="34" s="1"/>
  <c r="E29" i="23"/>
  <c r="H29" i="23"/>
  <c r="H30" i="34" s="1"/>
  <c r="I29" i="23"/>
  <c r="C30" i="23"/>
  <c r="AN31" i="34" s="1"/>
  <c r="E30" i="23"/>
  <c r="H30" i="23"/>
  <c r="H31" i="34" s="1"/>
  <c r="I30" i="23"/>
  <c r="C31" i="23"/>
  <c r="AN32" i="34" s="1"/>
  <c r="E31" i="23"/>
  <c r="H31" i="23"/>
  <c r="H32" i="34" s="1"/>
  <c r="I31" i="23"/>
  <c r="C32" i="23"/>
  <c r="AN33" i="34" s="1"/>
  <c r="E32" i="23"/>
  <c r="H32" i="23"/>
  <c r="H33" i="34" s="1"/>
  <c r="I32" i="23"/>
  <c r="C33" i="23"/>
  <c r="AN34" i="34" s="1"/>
  <c r="E33" i="23"/>
  <c r="H33" i="23"/>
  <c r="H34" i="34" s="1"/>
  <c r="I33" i="23"/>
  <c r="C34" i="23"/>
  <c r="AN35" i="34" s="1"/>
  <c r="E34" i="23"/>
  <c r="H34" i="23"/>
  <c r="H35" i="34" s="1"/>
  <c r="I34" i="23"/>
  <c r="C35" i="23"/>
  <c r="AN36" i="34" s="1"/>
  <c r="E35" i="23"/>
  <c r="H35" i="23"/>
  <c r="H36" i="34" s="1"/>
  <c r="I35" i="23"/>
  <c r="C36" i="23"/>
  <c r="AN37" i="34" s="1"/>
  <c r="E36" i="23"/>
  <c r="H36" i="23"/>
  <c r="H37" i="34" s="1"/>
  <c r="I36" i="23"/>
  <c r="C39" i="23"/>
  <c r="AN40" i="34" s="1"/>
  <c r="E39" i="23"/>
  <c r="H39" i="23"/>
  <c r="H40" i="34" s="1"/>
  <c r="I39" i="23"/>
  <c r="C40" i="23"/>
  <c r="AN41" i="34" s="1"/>
  <c r="E40" i="23"/>
  <c r="H40" i="23"/>
  <c r="H41" i="34" s="1"/>
  <c r="I40" i="23"/>
  <c r="C41" i="23"/>
  <c r="AN42" i="34" s="1"/>
  <c r="E41" i="23"/>
  <c r="H41" i="23"/>
  <c r="H42" i="34" s="1"/>
  <c r="I41" i="23"/>
  <c r="C42" i="23"/>
  <c r="AN43" i="34" s="1"/>
  <c r="E42" i="23"/>
  <c r="H42" i="23"/>
  <c r="H43" i="34" s="1"/>
  <c r="I42" i="23"/>
  <c r="C45" i="23"/>
  <c r="AN46" i="34" s="1"/>
  <c r="E45" i="23"/>
  <c r="H45" i="23"/>
  <c r="H46" i="34" s="1"/>
  <c r="I45" i="23"/>
  <c r="C48" i="23"/>
  <c r="AN49" i="34" s="1"/>
  <c r="E48" i="23"/>
  <c r="H48" i="23"/>
  <c r="H49" i="34" s="1"/>
  <c r="I48" i="23"/>
  <c r="C49" i="23"/>
  <c r="AN50" i="34" s="1"/>
  <c r="E49" i="23"/>
  <c r="H49" i="23"/>
  <c r="H50" i="34" s="1"/>
  <c r="I49" i="23"/>
  <c r="C50" i="23"/>
  <c r="AN51" i="34" s="1"/>
  <c r="E50" i="23"/>
  <c r="H50" i="23"/>
  <c r="H51" i="34" s="1"/>
  <c r="I50" i="23"/>
  <c r="C51" i="23"/>
  <c r="AN52" i="34" s="1"/>
  <c r="E51" i="23"/>
  <c r="H51" i="23"/>
  <c r="H52" i="34" s="1"/>
  <c r="I51" i="23"/>
  <c r="C52" i="23"/>
  <c r="AN53" i="34" s="1"/>
  <c r="E52" i="23"/>
  <c r="H52" i="23"/>
  <c r="H53" i="34" s="1"/>
  <c r="I52" i="23"/>
  <c r="I9" i="23"/>
  <c r="H9" i="23"/>
  <c r="H10" i="34" s="1"/>
  <c r="E9" i="23"/>
  <c r="C9" i="23"/>
  <c r="AN10" i="34" s="1"/>
  <c r="C29" i="20" l="1"/>
  <c r="D18" i="20" s="1"/>
  <c r="L37" i="28" l="1"/>
  <c r="L23" i="28"/>
  <c r="L11" i="28"/>
  <c r="L48" i="28"/>
  <c r="L36" i="28"/>
  <c r="L30" i="28"/>
  <c r="L26" i="28"/>
  <c r="L20" i="28"/>
  <c r="L16" i="28"/>
  <c r="L8" i="28"/>
  <c r="L41" i="28"/>
  <c r="L35" i="28"/>
  <c r="L29" i="28"/>
  <c r="L19" i="28"/>
  <c r="L7" i="28"/>
  <c r="L47" i="28"/>
  <c r="L25" i="28"/>
  <c r="L15" i="28"/>
  <c r="L46" i="28"/>
  <c r="L38" i="28"/>
  <c r="L32" i="28"/>
  <c r="L28" i="28"/>
  <c r="L24" i="28"/>
  <c r="L18" i="28"/>
  <c r="L12" i="28"/>
  <c r="L6" i="28"/>
  <c r="L45" i="28"/>
  <c r="L31" i="28"/>
  <c r="L27" i="28"/>
  <c r="L17" i="28"/>
  <c r="L5" i="28"/>
  <c r="D26" i="20"/>
  <c r="D27" i="20"/>
  <c r="D24" i="20"/>
  <c r="D25" i="20"/>
  <c r="D22" i="20"/>
  <c r="Q26" i="28" s="1"/>
  <c r="D23" i="20"/>
  <c r="D16" i="20"/>
  <c r="D21" i="20"/>
  <c r="D14" i="20"/>
  <c r="D15" i="20"/>
  <c r="H18" i="28" s="1"/>
  <c r="D11" i="20"/>
  <c r="D12" i="20"/>
  <c r="D13" i="20"/>
  <c r="E48" i="28" s="1"/>
  <c r="D17" i="20"/>
  <c r="E44" i="28"/>
  <c r="D20" i="20"/>
  <c r="N11" i="28" s="1"/>
  <c r="D19" i="20"/>
  <c r="N38" i="28"/>
  <c r="N44" i="28"/>
  <c r="AQ30" i="34"/>
  <c r="AQ11" i="34"/>
  <c r="K11" i="34"/>
  <c r="AQ12" i="34"/>
  <c r="K12" i="34"/>
  <c r="AQ13" i="34"/>
  <c r="K13" i="34"/>
  <c r="AQ16" i="34"/>
  <c r="K16" i="34"/>
  <c r="AQ17" i="34"/>
  <c r="K17" i="34"/>
  <c r="AQ20" i="34"/>
  <c r="K20" i="34"/>
  <c r="AQ21" i="34"/>
  <c r="K21" i="34"/>
  <c r="AQ22" i="34"/>
  <c r="K22" i="34"/>
  <c r="AQ23" i="34"/>
  <c r="K23" i="34"/>
  <c r="AQ24" i="34"/>
  <c r="K24" i="34"/>
  <c r="AQ25" i="34"/>
  <c r="K25" i="34"/>
  <c r="AQ28" i="34"/>
  <c r="K28" i="34"/>
  <c r="AQ29" i="34"/>
  <c r="K29" i="34"/>
  <c r="K30" i="34"/>
  <c r="AQ31" i="34"/>
  <c r="K31" i="34"/>
  <c r="AQ32" i="34"/>
  <c r="K32" i="34"/>
  <c r="AQ33" i="34"/>
  <c r="K33" i="34"/>
  <c r="AQ34" i="34"/>
  <c r="K34" i="34"/>
  <c r="AQ35" i="34"/>
  <c r="K35" i="34"/>
  <c r="AQ36" i="34"/>
  <c r="K36" i="34"/>
  <c r="AQ40" i="34"/>
  <c r="K40" i="34"/>
  <c r="AQ41" i="34"/>
  <c r="K41" i="34"/>
  <c r="AQ42" i="34"/>
  <c r="K42" i="34"/>
  <c r="AQ43" i="34"/>
  <c r="K43" i="34"/>
  <c r="AQ46" i="34"/>
  <c r="K46" i="34"/>
  <c r="AQ49" i="34"/>
  <c r="K49" i="34"/>
  <c r="AQ50" i="34"/>
  <c r="K50" i="34"/>
  <c r="AQ51" i="34"/>
  <c r="K51" i="34"/>
  <c r="AQ52" i="34"/>
  <c r="K52" i="34"/>
  <c r="AQ53" i="34"/>
  <c r="K53" i="34"/>
  <c r="K10" i="34"/>
  <c r="AQ10" i="34"/>
  <c r="E47" i="28" l="1"/>
  <c r="E46" i="28"/>
  <c r="E23" i="28"/>
  <c r="E5" i="28"/>
  <c r="M5" i="28"/>
  <c r="D29" i="20"/>
  <c r="L53" i="5"/>
  <c r="AF53" i="5" s="1"/>
  <c r="G36" i="5"/>
  <c r="C36" i="5"/>
  <c r="D36" i="5"/>
  <c r="F36" i="5"/>
  <c r="I36" i="5"/>
  <c r="E36" i="5"/>
  <c r="H36" i="5"/>
  <c r="K37" i="34" s="1"/>
  <c r="W16" i="28"/>
  <c r="W44" i="28"/>
  <c r="W5" i="28"/>
  <c r="W20" i="28"/>
  <c r="W18" i="28"/>
  <c r="W7" i="28"/>
  <c r="AQ37" i="34"/>
  <c r="D12" i="28"/>
  <c r="D24" i="28"/>
  <c r="D32" i="28"/>
  <c r="D46" i="28"/>
  <c r="D20" i="28"/>
  <c r="D15" i="28"/>
  <c r="D25" i="28"/>
  <c r="D35" i="28"/>
  <c r="D47" i="28"/>
  <c r="D16" i="28"/>
  <c r="D26" i="28"/>
  <c r="D36" i="28"/>
  <c r="D48" i="28"/>
  <c r="D17" i="28"/>
  <c r="D27" i="28"/>
  <c r="D37" i="28"/>
  <c r="D6" i="28"/>
  <c r="D18" i="28"/>
  <c r="D28" i="28"/>
  <c r="D30" i="28"/>
  <c r="D19" i="28"/>
  <c r="D29" i="28"/>
  <c r="D11" i="28"/>
  <c r="D23" i="28"/>
  <c r="D31" i="28"/>
  <c r="D45" i="28"/>
  <c r="C35" i="28"/>
  <c r="C12" i="28"/>
  <c r="C24" i="28"/>
  <c r="C28" i="28"/>
  <c r="C32" i="28"/>
  <c r="C47" i="28"/>
  <c r="C30" i="28"/>
  <c r="C11" i="28"/>
  <c r="C23" i="28"/>
  <c r="C31" i="28"/>
  <c r="C46" i="28"/>
  <c r="C15" i="28"/>
  <c r="C19" i="28"/>
  <c r="C25" i="28"/>
  <c r="C29" i="28"/>
  <c r="C36" i="28"/>
  <c r="C48" i="28"/>
  <c r="C26" i="28"/>
  <c r="C37" i="28"/>
  <c r="C45" i="28"/>
  <c r="C17" i="28"/>
  <c r="C27" i="28"/>
  <c r="G19" i="28"/>
  <c r="G25" i="28"/>
  <c r="G29" i="28"/>
  <c r="G35" i="28"/>
  <c r="G45" i="28"/>
  <c r="G11" i="28"/>
  <c r="G30" i="28"/>
  <c r="G46" i="28"/>
  <c r="G23" i="28"/>
  <c r="G27" i="28"/>
  <c r="G37" i="28"/>
  <c r="G15" i="28"/>
  <c r="G24" i="28"/>
  <c r="G28" i="28"/>
  <c r="G32" i="28"/>
  <c r="G48" i="28"/>
  <c r="G26" i="28"/>
  <c r="G36" i="28"/>
  <c r="G12" i="28"/>
  <c r="G31" i="28"/>
  <c r="G47" i="28"/>
  <c r="N47" i="28"/>
  <c r="U48" i="28"/>
  <c r="U45" i="28"/>
  <c r="U47" i="28"/>
  <c r="W24" i="28"/>
  <c r="W45" i="28"/>
  <c r="W46" i="28"/>
  <c r="W25" i="28"/>
  <c r="T23" i="28"/>
  <c r="T46" i="28"/>
  <c r="T45" i="28"/>
  <c r="R12" i="28"/>
  <c r="R23" i="28"/>
  <c r="R26" i="28"/>
  <c r="R30" i="28"/>
  <c r="R36" i="28"/>
  <c r="R47" i="28"/>
  <c r="R15" i="28"/>
  <c r="R19" i="28"/>
  <c r="R24" i="28"/>
  <c r="R27" i="28"/>
  <c r="R31" i="28"/>
  <c r="R37" i="28"/>
  <c r="R45" i="28"/>
  <c r="R46" i="28"/>
  <c r="R25" i="28"/>
  <c r="R28" i="28"/>
  <c r="R32" i="28"/>
  <c r="R48" i="28"/>
  <c r="R11" i="28"/>
  <c r="R17" i="28"/>
  <c r="R29" i="28"/>
  <c r="R35" i="28"/>
  <c r="Q6" i="28"/>
  <c r="Q12" i="28"/>
  <c r="Q35" i="28"/>
  <c r="Q45" i="28"/>
  <c r="Q48" i="28"/>
  <c r="Q36" i="28"/>
  <c r="Q46" i="28"/>
  <c r="Q47" i="28"/>
  <c r="O15" i="28"/>
  <c r="O24" i="28"/>
  <c r="O19" i="28"/>
  <c r="O25" i="28"/>
  <c r="O47" i="28"/>
  <c r="O17" i="28"/>
  <c r="O27" i="28"/>
  <c r="O31" i="28"/>
  <c r="O12" i="28"/>
  <c r="O26" i="28"/>
  <c r="O28" i="28"/>
  <c r="O30" i="28"/>
  <c r="O32" i="28"/>
  <c r="O46" i="28"/>
  <c r="O23" i="28"/>
  <c r="O48" i="28"/>
  <c r="O11" i="28"/>
  <c r="O29" i="28"/>
  <c r="O45" i="28"/>
  <c r="N36" i="28"/>
  <c r="N35" i="28"/>
  <c r="N46" i="28"/>
  <c r="N45" i="28"/>
  <c r="N48" i="28"/>
  <c r="I17" i="28"/>
  <c r="I35" i="28"/>
  <c r="I37" i="28"/>
  <c r="I46" i="28"/>
  <c r="I48" i="28"/>
  <c r="I45" i="28"/>
  <c r="I36" i="28"/>
  <c r="I47" i="28"/>
  <c r="E45" i="28"/>
  <c r="H36" i="28"/>
  <c r="H48" i="28"/>
  <c r="H46" i="28"/>
  <c r="H45" i="28"/>
  <c r="H35" i="28"/>
  <c r="H47" i="28"/>
  <c r="H37" i="28"/>
  <c r="N19" i="28"/>
  <c r="Q17" i="28"/>
  <c r="Q19" i="28"/>
  <c r="Q41" i="28"/>
  <c r="W19" i="28"/>
  <c r="Q15" i="28"/>
  <c r="Q8" i="28"/>
  <c r="Q18" i="28"/>
  <c r="T47" i="28"/>
  <c r="W8" i="28"/>
  <c r="W23" i="28"/>
  <c r="Q20" i="28"/>
  <c r="T24" i="28"/>
  <c r="W28" i="28"/>
  <c r="Q7" i="28"/>
  <c r="Q27" i="28"/>
  <c r="W41" i="28"/>
  <c r="T19" i="28"/>
  <c r="W15" i="28"/>
  <c r="W37" i="28"/>
  <c r="W38" i="28"/>
  <c r="W31" i="28"/>
  <c r="W27" i="28"/>
  <c r="W17" i="28"/>
  <c r="Q29" i="28"/>
  <c r="Q30" i="28"/>
  <c r="Q31" i="28"/>
  <c r="Q32" i="28"/>
  <c r="T32" i="28"/>
  <c r="W12" i="28"/>
  <c r="W47" i="28"/>
  <c r="W36" i="28"/>
  <c r="W30" i="28"/>
  <c r="W26" i="28"/>
  <c r="W6" i="28"/>
  <c r="N18" i="28"/>
  <c r="W11" i="28"/>
  <c r="W48" i="28"/>
  <c r="W35" i="28"/>
  <c r="W29" i="28"/>
  <c r="X6" i="28"/>
  <c r="X8" i="28"/>
  <c r="X16" i="28"/>
  <c r="X19" i="28"/>
  <c r="X24" i="28"/>
  <c r="X25" i="28"/>
  <c r="X29" i="28"/>
  <c r="X35" i="28"/>
  <c r="X41" i="28"/>
  <c r="X46" i="28"/>
  <c r="X15" i="28"/>
  <c r="X27" i="28"/>
  <c r="X48" i="28"/>
  <c r="X12" i="28"/>
  <c r="X26" i="28"/>
  <c r="X30" i="28"/>
  <c r="X7" i="28"/>
  <c r="X18" i="28"/>
  <c r="X23" i="28"/>
  <c r="X28" i="28"/>
  <c r="X32" i="28"/>
  <c r="X37" i="28"/>
  <c r="X38" i="28"/>
  <c r="X47" i="28"/>
  <c r="X31" i="28"/>
  <c r="X45" i="28"/>
  <c r="X11" i="28"/>
  <c r="X17" i="28"/>
  <c r="X36" i="28"/>
  <c r="X44" i="28"/>
  <c r="I6" i="28"/>
  <c r="N29" i="28"/>
  <c r="I19" i="28"/>
  <c r="Q25" i="28"/>
  <c r="Q37" i="28"/>
  <c r="Q16" i="28"/>
  <c r="Q23" i="28"/>
  <c r="Q28" i="28"/>
  <c r="T37" i="28"/>
  <c r="T29" i="28"/>
  <c r="N5" i="28"/>
  <c r="N30" i="28"/>
  <c r="N8" i="28"/>
  <c r="T30" i="28"/>
  <c r="T41" i="28"/>
  <c r="T27" i="28"/>
  <c r="N26" i="28"/>
  <c r="N27" i="28"/>
  <c r="T38" i="28"/>
  <c r="T28" i="28"/>
  <c r="T8" i="28"/>
  <c r="T35" i="28"/>
  <c r="T25" i="28"/>
  <c r="T15" i="28"/>
  <c r="T11" i="28"/>
  <c r="T12" i="28"/>
  <c r="T17" i="28"/>
  <c r="N25" i="28"/>
  <c r="N24" i="28"/>
  <c r="Q11" i="28"/>
  <c r="Q24" i="28"/>
  <c r="T48" i="28"/>
  <c r="T36" i="28"/>
  <c r="T26" i="28"/>
  <c r="T6" i="28"/>
  <c r="T31" i="28"/>
  <c r="U8" i="28"/>
  <c r="U15" i="28"/>
  <c r="U26" i="28"/>
  <c r="U30" i="28"/>
  <c r="U36" i="28"/>
  <c r="U37" i="28"/>
  <c r="U46" i="28"/>
  <c r="U19" i="28"/>
  <c r="U24" i="28"/>
  <c r="U32" i="28"/>
  <c r="U7" i="28"/>
  <c r="U12" i="28"/>
  <c r="U17" i="28"/>
  <c r="U25" i="28"/>
  <c r="U35" i="28"/>
  <c r="U41" i="28"/>
  <c r="U6" i="28"/>
  <c r="U11" i="28"/>
  <c r="U23" i="28"/>
  <c r="U27" i="28"/>
  <c r="U31" i="28"/>
  <c r="U28" i="28"/>
  <c r="U38" i="28"/>
  <c r="U29" i="28"/>
  <c r="U5" i="28"/>
  <c r="I29" i="28"/>
  <c r="I18" i="28"/>
  <c r="I15" i="28"/>
  <c r="E36" i="28"/>
  <c r="E35" i="28"/>
  <c r="E38" i="28"/>
  <c r="E30" i="28"/>
  <c r="E37" i="28"/>
  <c r="I5" i="28"/>
  <c r="I16" i="28"/>
  <c r="I30" i="28"/>
  <c r="I27" i="28"/>
  <c r="I28" i="28"/>
  <c r="I11" i="28"/>
  <c r="E26" i="28"/>
  <c r="E29" i="28"/>
  <c r="E24" i="28"/>
  <c r="E41" i="28"/>
  <c r="E11" i="28"/>
  <c r="I32" i="28"/>
  <c r="I12" i="28"/>
  <c r="I24" i="28"/>
  <c r="I25" i="28"/>
  <c r="I20" i="28"/>
  <c r="I7" i="28"/>
  <c r="E16" i="28"/>
  <c r="E19" i="28"/>
  <c r="E18" i="28"/>
  <c r="E25" i="28"/>
  <c r="I26" i="28"/>
  <c r="I8" i="28"/>
  <c r="I31" i="28"/>
  <c r="I23" i="28"/>
  <c r="O6" i="28"/>
  <c r="O37" i="28"/>
  <c r="O36" i="28"/>
  <c r="O35" i="28"/>
  <c r="N23" i="28"/>
  <c r="N20" i="28"/>
  <c r="N15" i="28"/>
  <c r="N32" i="28"/>
  <c r="N12" i="28"/>
  <c r="N41" i="28"/>
  <c r="N37" i="28"/>
  <c r="N17" i="28"/>
  <c r="N16" i="28"/>
  <c r="N7" i="28"/>
  <c r="N28" i="28"/>
  <c r="N6" i="28"/>
  <c r="N31" i="28"/>
  <c r="E31" i="28"/>
  <c r="E17" i="28"/>
  <c r="E32" i="28"/>
  <c r="E12" i="28"/>
  <c r="E20" i="28"/>
  <c r="E15" i="28"/>
  <c r="E27" i="28"/>
  <c r="E7" i="28"/>
  <c r="E28" i="28"/>
  <c r="E6" i="28"/>
  <c r="E8" i="28"/>
  <c r="H8" i="28"/>
  <c r="H16" i="28"/>
  <c r="H20" i="28"/>
  <c r="H26" i="28"/>
  <c r="H30" i="28"/>
  <c r="H6" i="28"/>
  <c r="H12" i="28"/>
  <c r="H17" i="28"/>
  <c r="H23" i="28"/>
  <c r="H27" i="28"/>
  <c r="H31" i="28"/>
  <c r="H7" i="28"/>
  <c r="H15" i="28"/>
  <c r="H19" i="28"/>
  <c r="H25" i="28"/>
  <c r="H29" i="28"/>
  <c r="H24" i="28"/>
  <c r="H28" i="28"/>
  <c r="H32" i="28"/>
  <c r="H11" i="28"/>
  <c r="H5" i="28"/>
  <c r="J6" i="28"/>
  <c r="J7" i="28"/>
  <c r="J8" i="28"/>
  <c r="J11" i="28"/>
  <c r="J12" i="28"/>
  <c r="J15" i="28"/>
  <c r="J16" i="28"/>
  <c r="J17" i="28"/>
  <c r="J18" i="28"/>
  <c r="J19" i="28"/>
  <c r="J20" i="28"/>
  <c r="J23" i="28"/>
  <c r="J24" i="28"/>
  <c r="J25" i="28"/>
  <c r="J26" i="28"/>
  <c r="J27" i="28"/>
  <c r="J28" i="28"/>
  <c r="J29" i="28"/>
  <c r="J30" i="28"/>
  <c r="J31" i="28"/>
  <c r="J35" i="28"/>
  <c r="J36" i="28"/>
  <c r="J37" i="28"/>
  <c r="J38" i="28"/>
  <c r="J41" i="28"/>
  <c r="J44" i="28"/>
  <c r="J45" i="28"/>
  <c r="J46" i="28"/>
  <c r="J47" i="28"/>
  <c r="J48" i="28"/>
  <c r="J5" i="28"/>
  <c r="M6" i="28"/>
  <c r="M7" i="28"/>
  <c r="M8" i="28"/>
  <c r="M11" i="28"/>
  <c r="M12" i="28"/>
  <c r="M15" i="28"/>
  <c r="M16" i="28"/>
  <c r="M17" i="28"/>
  <c r="M18" i="28"/>
  <c r="M19" i="28"/>
  <c r="M20" i="28"/>
  <c r="M23" i="28"/>
  <c r="M24" i="28"/>
  <c r="M25" i="28"/>
  <c r="M26" i="28"/>
  <c r="M27" i="28"/>
  <c r="M28" i="28"/>
  <c r="M29" i="28"/>
  <c r="M30" i="28"/>
  <c r="M31" i="28"/>
  <c r="M32" i="28"/>
  <c r="M35" i="28"/>
  <c r="M36" i="28"/>
  <c r="M37" i="28"/>
  <c r="M38" i="28"/>
  <c r="M41" i="28"/>
  <c r="M44" i="28"/>
  <c r="M45" i="28"/>
  <c r="M46" i="28"/>
  <c r="M47" i="28"/>
  <c r="M48" i="28"/>
  <c r="E39" i="7"/>
  <c r="H39" i="7"/>
  <c r="N40" i="34" s="1"/>
  <c r="I39" i="7"/>
  <c r="E40" i="7"/>
  <c r="H40" i="7"/>
  <c r="N41" i="34" s="1"/>
  <c r="I40" i="7"/>
  <c r="E41" i="7"/>
  <c r="H41" i="7"/>
  <c r="N42" i="34" s="1"/>
  <c r="I41" i="7"/>
  <c r="E42" i="7"/>
  <c r="H42" i="7"/>
  <c r="N43" i="34" s="1"/>
  <c r="I42" i="7"/>
  <c r="E45" i="7"/>
  <c r="H45" i="7"/>
  <c r="N46" i="34" s="1"/>
  <c r="I45" i="7"/>
  <c r="E48" i="7"/>
  <c r="H48" i="7"/>
  <c r="N49" i="34" s="1"/>
  <c r="I48" i="7"/>
  <c r="E49" i="7"/>
  <c r="H49" i="7"/>
  <c r="N50" i="34" s="1"/>
  <c r="I49" i="7"/>
  <c r="E50" i="7"/>
  <c r="H50" i="7"/>
  <c r="N51" i="34" s="1"/>
  <c r="I50" i="7"/>
  <c r="E51" i="7"/>
  <c r="H51" i="7"/>
  <c r="N52" i="34" s="1"/>
  <c r="I51" i="7"/>
  <c r="E52" i="7"/>
  <c r="H52" i="7"/>
  <c r="N53" i="34" s="1"/>
  <c r="I52" i="7"/>
  <c r="H10" i="7"/>
  <c r="N11" i="34" s="1"/>
  <c r="H11" i="7"/>
  <c r="N12" i="34" s="1"/>
  <c r="H12" i="7"/>
  <c r="N13" i="34" s="1"/>
  <c r="H15" i="7"/>
  <c r="N16" i="34" s="1"/>
  <c r="H16" i="7"/>
  <c r="N17" i="34" s="1"/>
  <c r="H19" i="7"/>
  <c r="N20" i="34" s="1"/>
  <c r="H20" i="7"/>
  <c r="N21" i="34" s="1"/>
  <c r="H21" i="7"/>
  <c r="N22" i="34" s="1"/>
  <c r="H22" i="7"/>
  <c r="N23" i="34" s="1"/>
  <c r="H23" i="7"/>
  <c r="N24" i="34" s="1"/>
  <c r="H24" i="7"/>
  <c r="N25" i="34" s="1"/>
  <c r="H27" i="7"/>
  <c r="N28" i="34" s="1"/>
  <c r="H28" i="7"/>
  <c r="N29" i="34" s="1"/>
  <c r="H29" i="7"/>
  <c r="N30" i="34" s="1"/>
  <c r="H30" i="7"/>
  <c r="N31" i="34" s="1"/>
  <c r="H31" i="7"/>
  <c r="N32" i="34" s="1"/>
  <c r="H32" i="7"/>
  <c r="N33" i="34" s="1"/>
  <c r="H33" i="7"/>
  <c r="N34" i="34" s="1"/>
  <c r="H34" i="7"/>
  <c r="N35" i="34" s="1"/>
  <c r="H35" i="7"/>
  <c r="N36" i="34" s="1"/>
  <c r="H9" i="7"/>
  <c r="N10" i="34" s="1"/>
  <c r="I42" i="12"/>
  <c r="I39" i="12"/>
  <c r="I40" i="12"/>
  <c r="I48" i="12"/>
  <c r="I49" i="12"/>
  <c r="I50" i="12"/>
  <c r="I51" i="12"/>
  <c r="I52" i="12"/>
  <c r="E48" i="12"/>
  <c r="E49" i="12"/>
  <c r="E50" i="12"/>
  <c r="E51" i="12"/>
  <c r="E52" i="12"/>
  <c r="E42" i="12"/>
  <c r="E39" i="12"/>
  <c r="E40" i="12"/>
  <c r="H10" i="12"/>
  <c r="O11" i="34" s="1"/>
  <c r="H11" i="12"/>
  <c r="O12" i="34" s="1"/>
  <c r="H12" i="12"/>
  <c r="O13" i="34" s="1"/>
  <c r="H15" i="12"/>
  <c r="O16" i="34" s="1"/>
  <c r="H16" i="12"/>
  <c r="O17" i="34" s="1"/>
  <c r="H19" i="12"/>
  <c r="O20" i="34" s="1"/>
  <c r="H20" i="12"/>
  <c r="O21" i="34" s="1"/>
  <c r="H21" i="12"/>
  <c r="O22" i="34" s="1"/>
  <c r="H22" i="12"/>
  <c r="O23" i="34" s="1"/>
  <c r="H23" i="12"/>
  <c r="O24" i="34" s="1"/>
  <c r="H24" i="12"/>
  <c r="O25" i="34" s="1"/>
  <c r="H27" i="12"/>
  <c r="O28" i="34" s="1"/>
  <c r="H28" i="12"/>
  <c r="O29" i="34" s="1"/>
  <c r="H29" i="12"/>
  <c r="O30" i="34" s="1"/>
  <c r="H30" i="12"/>
  <c r="O31" i="34" s="1"/>
  <c r="H31" i="12"/>
  <c r="O32" i="34" s="1"/>
  <c r="H32" i="12"/>
  <c r="O33" i="34" s="1"/>
  <c r="H33" i="12"/>
  <c r="O34" i="34" s="1"/>
  <c r="H34" i="12"/>
  <c r="O35" i="34" s="1"/>
  <c r="H35" i="12"/>
  <c r="O36" i="34" s="1"/>
  <c r="H39" i="12"/>
  <c r="O40" i="34" s="1"/>
  <c r="H40" i="12"/>
  <c r="O41" i="34" s="1"/>
  <c r="H41" i="12"/>
  <c r="O42" i="34" s="1"/>
  <c r="H42" i="12"/>
  <c r="O43" i="34" s="1"/>
  <c r="H45" i="12"/>
  <c r="O46" i="34" s="1"/>
  <c r="H48" i="12"/>
  <c r="O49" i="34" s="1"/>
  <c r="H49" i="12"/>
  <c r="O50" i="34" s="1"/>
  <c r="H50" i="12"/>
  <c r="O51" i="34" s="1"/>
  <c r="H51" i="12"/>
  <c r="O52" i="34" s="1"/>
  <c r="H52" i="12"/>
  <c r="O53" i="34" s="1"/>
  <c r="I9" i="12"/>
  <c r="H9" i="12"/>
  <c r="O10" i="34" s="1"/>
  <c r="Z44" i="28" l="1"/>
  <c r="I54" i="20" s="1"/>
  <c r="K54" i="20" s="1"/>
  <c r="L54" i="20" s="1"/>
  <c r="Z45" i="28"/>
  <c r="Z15" i="28"/>
  <c r="Z28" i="28"/>
  <c r="Q38" i="20" s="1"/>
  <c r="S38" i="20" s="1"/>
  <c r="T38" i="20" s="1"/>
  <c r="Z16" i="28"/>
  <c r="Z37" i="28"/>
  <c r="Q47" i="20" s="1"/>
  <c r="S47" i="20" s="1"/>
  <c r="T47" i="20" s="1"/>
  <c r="Z29" i="28"/>
  <c r="Q39" i="20" s="1"/>
  <c r="S39" i="20" s="1"/>
  <c r="T39" i="20" s="1"/>
  <c r="Z46" i="28"/>
  <c r="I56" i="20" s="1"/>
  <c r="K56" i="20" s="1"/>
  <c r="L56" i="20" s="1"/>
  <c r="Z30" i="28"/>
  <c r="Q40" i="20" s="1"/>
  <c r="S40" i="20" s="1"/>
  <c r="T40" i="20" s="1"/>
  <c r="Z24" i="28"/>
  <c r="Q34" i="20" s="1"/>
  <c r="S34" i="20" s="1"/>
  <c r="T34" i="20" s="1"/>
  <c r="Z6" i="28"/>
  <c r="Z20" i="28"/>
  <c r="Q30" i="20" s="1"/>
  <c r="S30" i="20" s="1"/>
  <c r="T30" i="20" s="1"/>
  <c r="Z18" i="28"/>
  <c r="M28" i="20" s="1"/>
  <c r="O28" i="20" s="1"/>
  <c r="P28" i="20" s="1"/>
  <c r="Z7" i="28"/>
  <c r="Z41" i="28"/>
  <c r="M51" i="20" s="1"/>
  <c r="O51" i="20" s="1"/>
  <c r="P51" i="20" s="1"/>
  <c r="Z38" i="28"/>
  <c r="I48" i="20" s="1"/>
  <c r="K48" i="20" s="1"/>
  <c r="L48" i="20" s="1"/>
  <c r="Z27" i="28"/>
  <c r="I37" i="20" s="1"/>
  <c r="Z26" i="28"/>
  <c r="Z25" i="28"/>
  <c r="M35" i="20" s="1"/>
  <c r="O35" i="20" s="1"/>
  <c r="P35" i="20" s="1"/>
  <c r="Z31" i="28"/>
  <c r="Q41" i="20" s="1"/>
  <c r="Z47" i="28"/>
  <c r="Q57" i="20" s="1"/>
  <c r="S57" i="20" s="1"/>
  <c r="T57" i="20" s="1"/>
  <c r="Z12" i="28"/>
  <c r="Z36" i="28"/>
  <c r="I46" i="20" s="1"/>
  <c r="K46" i="20" s="1"/>
  <c r="L46" i="20" s="1"/>
  <c r="Z11" i="28"/>
  <c r="Z8" i="28"/>
  <c r="I18" i="20" s="1"/>
  <c r="H12" i="35" s="1"/>
  <c r="Z17" i="28"/>
  <c r="Z48" i="28"/>
  <c r="I58" i="20" s="1"/>
  <c r="K58" i="20" s="1"/>
  <c r="L58" i="20" s="1"/>
  <c r="Z19" i="28"/>
  <c r="I29" i="20" s="1"/>
  <c r="Z23" i="28"/>
  <c r="Q33" i="20" s="1"/>
  <c r="S33" i="20" s="1"/>
  <c r="T33" i="20" s="1"/>
  <c r="Z35" i="28"/>
  <c r="M45" i="20" s="1"/>
  <c r="O45" i="20" s="1"/>
  <c r="P45" i="20" s="1"/>
  <c r="Z5" i="28"/>
  <c r="J32" i="28"/>
  <c r="M55" i="20"/>
  <c r="O55" i="20" s="1"/>
  <c r="P55" i="20" s="1"/>
  <c r="I36" i="20"/>
  <c r="I26" i="20"/>
  <c r="Q25" i="20"/>
  <c r="S25" i="20" s="1"/>
  <c r="T25" i="20" s="1"/>
  <c r="E10" i="14"/>
  <c r="H10" i="14"/>
  <c r="R11" i="34" s="1"/>
  <c r="I10" i="14"/>
  <c r="E11" i="14"/>
  <c r="H11" i="14"/>
  <c r="R12" i="34" s="1"/>
  <c r="I11" i="14"/>
  <c r="E12" i="14"/>
  <c r="H12" i="14"/>
  <c r="R13" i="34" s="1"/>
  <c r="I12" i="14"/>
  <c r="E15" i="14"/>
  <c r="H15" i="14"/>
  <c r="R16" i="34" s="1"/>
  <c r="I15" i="14"/>
  <c r="E16" i="14"/>
  <c r="H16" i="14"/>
  <c r="R17" i="34" s="1"/>
  <c r="I16" i="14"/>
  <c r="E19" i="14"/>
  <c r="H19" i="14"/>
  <c r="R20" i="34" s="1"/>
  <c r="I19" i="14"/>
  <c r="E20" i="14"/>
  <c r="H20" i="14"/>
  <c r="R21" i="34" s="1"/>
  <c r="I20" i="14"/>
  <c r="E21" i="14"/>
  <c r="H21" i="14"/>
  <c r="R22" i="34" s="1"/>
  <c r="I21" i="14"/>
  <c r="E22" i="14"/>
  <c r="H22" i="14"/>
  <c r="R23" i="34" s="1"/>
  <c r="I22" i="14"/>
  <c r="E23" i="14"/>
  <c r="H23" i="14"/>
  <c r="R24" i="34" s="1"/>
  <c r="I23" i="14"/>
  <c r="E24" i="14"/>
  <c r="H24" i="14"/>
  <c r="R25" i="34" s="1"/>
  <c r="I24" i="14"/>
  <c r="E27" i="14"/>
  <c r="H27" i="14"/>
  <c r="R28" i="34" s="1"/>
  <c r="I27" i="14"/>
  <c r="E28" i="14"/>
  <c r="H28" i="14"/>
  <c r="R29" i="34" s="1"/>
  <c r="I28" i="14"/>
  <c r="E29" i="14"/>
  <c r="H29" i="14"/>
  <c r="R30" i="34" s="1"/>
  <c r="I29" i="14"/>
  <c r="E30" i="14"/>
  <c r="H30" i="14"/>
  <c r="R31" i="34" s="1"/>
  <c r="I30" i="14"/>
  <c r="E31" i="14"/>
  <c r="H31" i="14"/>
  <c r="R32" i="34" s="1"/>
  <c r="I31" i="14"/>
  <c r="E32" i="14"/>
  <c r="H32" i="14"/>
  <c r="R33" i="34" s="1"/>
  <c r="I32" i="14"/>
  <c r="E33" i="14"/>
  <c r="H33" i="14"/>
  <c r="R34" i="34" s="1"/>
  <c r="I33" i="14"/>
  <c r="E34" i="14"/>
  <c r="H34" i="14"/>
  <c r="R35" i="34" s="1"/>
  <c r="I34" i="14"/>
  <c r="E35" i="14"/>
  <c r="H35" i="14"/>
  <c r="R36" i="34" s="1"/>
  <c r="I35" i="14"/>
  <c r="E36" i="14"/>
  <c r="H36" i="14"/>
  <c r="R37" i="34" s="1"/>
  <c r="I36" i="14"/>
  <c r="E39" i="14"/>
  <c r="H39" i="14"/>
  <c r="R40" i="34" s="1"/>
  <c r="I39" i="14"/>
  <c r="E40" i="14"/>
  <c r="H40" i="14"/>
  <c r="R41" i="34" s="1"/>
  <c r="I40" i="14"/>
  <c r="E41" i="14"/>
  <c r="H41" i="14"/>
  <c r="R42" i="34" s="1"/>
  <c r="I41" i="14"/>
  <c r="E42" i="14"/>
  <c r="H42" i="14"/>
  <c r="R43" i="34" s="1"/>
  <c r="I42" i="14"/>
  <c r="E45" i="14"/>
  <c r="H45" i="14"/>
  <c r="R46" i="34" s="1"/>
  <c r="I45" i="14"/>
  <c r="E48" i="14"/>
  <c r="H48" i="14"/>
  <c r="R49" i="34" s="1"/>
  <c r="I48" i="14"/>
  <c r="E49" i="14"/>
  <c r="H49" i="14"/>
  <c r="R50" i="34" s="1"/>
  <c r="I49" i="14"/>
  <c r="E50" i="14"/>
  <c r="H50" i="14"/>
  <c r="R51" i="34" s="1"/>
  <c r="I50" i="14"/>
  <c r="E51" i="14"/>
  <c r="H51" i="14"/>
  <c r="R52" i="34" s="1"/>
  <c r="I51" i="14"/>
  <c r="E52" i="14"/>
  <c r="H52" i="14"/>
  <c r="R53" i="34" s="1"/>
  <c r="I52" i="14"/>
  <c r="I9" i="14"/>
  <c r="H9" i="14"/>
  <c r="R10" i="34" s="1"/>
  <c r="E9" i="14"/>
  <c r="C10" i="11"/>
  <c r="AY11" i="34" s="1"/>
  <c r="E10" i="11"/>
  <c r="H10" i="11"/>
  <c r="S11" i="34" s="1"/>
  <c r="I10" i="11"/>
  <c r="C11" i="11"/>
  <c r="AY12" i="34" s="1"/>
  <c r="E11" i="11"/>
  <c r="H11" i="11"/>
  <c r="S12" i="34" s="1"/>
  <c r="I11" i="11"/>
  <c r="C12" i="11"/>
  <c r="AY13" i="34" s="1"/>
  <c r="E12" i="11"/>
  <c r="H12" i="11"/>
  <c r="S13" i="34" s="1"/>
  <c r="I12" i="11"/>
  <c r="C15" i="11"/>
  <c r="AY16" i="34" s="1"/>
  <c r="E15" i="11"/>
  <c r="H15" i="11"/>
  <c r="S16" i="34" s="1"/>
  <c r="I15" i="11"/>
  <c r="C16" i="11"/>
  <c r="AY17" i="34" s="1"/>
  <c r="E16" i="11"/>
  <c r="H16" i="11"/>
  <c r="S17" i="34" s="1"/>
  <c r="I16" i="11"/>
  <c r="C19" i="11"/>
  <c r="AY20" i="34" s="1"/>
  <c r="E19" i="11"/>
  <c r="H19" i="11"/>
  <c r="S20" i="34" s="1"/>
  <c r="I19" i="11"/>
  <c r="C20" i="11"/>
  <c r="AY21" i="34" s="1"/>
  <c r="E20" i="11"/>
  <c r="H20" i="11"/>
  <c r="S21" i="34" s="1"/>
  <c r="I20" i="11"/>
  <c r="C21" i="11"/>
  <c r="AY22" i="34" s="1"/>
  <c r="E21" i="11"/>
  <c r="H21" i="11"/>
  <c r="S22" i="34" s="1"/>
  <c r="I21" i="11"/>
  <c r="C22" i="11"/>
  <c r="AY23" i="34" s="1"/>
  <c r="E22" i="11"/>
  <c r="H22" i="11"/>
  <c r="S23" i="34" s="1"/>
  <c r="I22" i="11"/>
  <c r="C23" i="11"/>
  <c r="AY24" i="34" s="1"/>
  <c r="E23" i="11"/>
  <c r="H23" i="11"/>
  <c r="S24" i="34" s="1"/>
  <c r="I23" i="11"/>
  <c r="C24" i="11"/>
  <c r="AY25" i="34" s="1"/>
  <c r="E24" i="11"/>
  <c r="H24" i="11"/>
  <c r="S25" i="34" s="1"/>
  <c r="I24" i="11"/>
  <c r="C27" i="11"/>
  <c r="AY28" i="34" s="1"/>
  <c r="E27" i="11"/>
  <c r="H27" i="11"/>
  <c r="S28" i="34" s="1"/>
  <c r="I27" i="11"/>
  <c r="C28" i="11"/>
  <c r="AY29" i="34" s="1"/>
  <c r="E28" i="11"/>
  <c r="H28" i="11"/>
  <c r="S29" i="34" s="1"/>
  <c r="I28" i="11"/>
  <c r="C29" i="11"/>
  <c r="AY30" i="34" s="1"/>
  <c r="E29" i="11"/>
  <c r="H29" i="11"/>
  <c r="S30" i="34" s="1"/>
  <c r="I29" i="11"/>
  <c r="C30" i="11"/>
  <c r="AY31" i="34" s="1"/>
  <c r="E30" i="11"/>
  <c r="H30" i="11"/>
  <c r="S31" i="34" s="1"/>
  <c r="I30" i="11"/>
  <c r="C31" i="11"/>
  <c r="AY32" i="34" s="1"/>
  <c r="E31" i="11"/>
  <c r="H31" i="11"/>
  <c r="S32" i="34" s="1"/>
  <c r="I31" i="11"/>
  <c r="C32" i="11"/>
  <c r="AY33" i="34" s="1"/>
  <c r="E32" i="11"/>
  <c r="H32" i="11"/>
  <c r="S33" i="34" s="1"/>
  <c r="I32" i="11"/>
  <c r="C33" i="11"/>
  <c r="AY34" i="34" s="1"/>
  <c r="E33" i="11"/>
  <c r="H33" i="11"/>
  <c r="S34" i="34" s="1"/>
  <c r="I33" i="11"/>
  <c r="C34" i="11"/>
  <c r="AY35" i="34" s="1"/>
  <c r="E34" i="11"/>
  <c r="H34" i="11"/>
  <c r="S35" i="34" s="1"/>
  <c r="I34" i="11"/>
  <c r="C35" i="11"/>
  <c r="AY36" i="34" s="1"/>
  <c r="E35" i="11"/>
  <c r="H35" i="11"/>
  <c r="S36" i="34" s="1"/>
  <c r="I35" i="11"/>
  <c r="C36" i="11"/>
  <c r="AY37" i="34" s="1"/>
  <c r="E36" i="11"/>
  <c r="H36" i="11"/>
  <c r="S37" i="34" s="1"/>
  <c r="I36" i="11"/>
  <c r="C39" i="11"/>
  <c r="AY40" i="34" s="1"/>
  <c r="E39" i="11"/>
  <c r="H39" i="11"/>
  <c r="S40" i="34" s="1"/>
  <c r="I39" i="11"/>
  <c r="C40" i="11"/>
  <c r="AY41" i="34" s="1"/>
  <c r="E40" i="11"/>
  <c r="H40" i="11"/>
  <c r="S41" i="34" s="1"/>
  <c r="I40" i="11"/>
  <c r="C41" i="11"/>
  <c r="AY42" i="34" s="1"/>
  <c r="E41" i="11"/>
  <c r="H41" i="11"/>
  <c r="S42" i="34" s="1"/>
  <c r="I41" i="11"/>
  <c r="C42" i="11"/>
  <c r="AY43" i="34" s="1"/>
  <c r="E42" i="11"/>
  <c r="H42" i="11"/>
  <c r="S43" i="34" s="1"/>
  <c r="I42" i="11"/>
  <c r="C45" i="11"/>
  <c r="AY46" i="34" s="1"/>
  <c r="E45" i="11"/>
  <c r="H45" i="11"/>
  <c r="S46" i="34" s="1"/>
  <c r="I45" i="11"/>
  <c r="C48" i="11"/>
  <c r="AY49" i="34" s="1"/>
  <c r="E48" i="11"/>
  <c r="H48" i="11"/>
  <c r="S49" i="34" s="1"/>
  <c r="I48" i="11"/>
  <c r="C49" i="11"/>
  <c r="AY50" i="34" s="1"/>
  <c r="E49" i="11"/>
  <c r="H49" i="11"/>
  <c r="S50" i="34" s="1"/>
  <c r="I49" i="11"/>
  <c r="C50" i="11"/>
  <c r="AY51" i="34" s="1"/>
  <c r="E50" i="11"/>
  <c r="H50" i="11"/>
  <c r="S51" i="34" s="1"/>
  <c r="I50" i="11"/>
  <c r="C51" i="11"/>
  <c r="AY52" i="34" s="1"/>
  <c r="E51" i="11"/>
  <c r="H51" i="11"/>
  <c r="S52" i="34" s="1"/>
  <c r="I51" i="11"/>
  <c r="C52" i="11"/>
  <c r="AY53" i="34" s="1"/>
  <c r="E52" i="11"/>
  <c r="H52" i="11"/>
  <c r="S53" i="34" s="1"/>
  <c r="I52" i="11"/>
  <c r="E9" i="11"/>
  <c r="E10" i="8"/>
  <c r="E11" i="8"/>
  <c r="E12" i="8"/>
  <c r="E15" i="8"/>
  <c r="E16" i="8"/>
  <c r="E19" i="8"/>
  <c r="E20" i="8"/>
  <c r="E21" i="8"/>
  <c r="E22" i="8"/>
  <c r="E23" i="8"/>
  <c r="E24" i="8"/>
  <c r="E27" i="8"/>
  <c r="E28" i="8"/>
  <c r="E29" i="8"/>
  <c r="E30" i="8"/>
  <c r="E31" i="8"/>
  <c r="E32" i="8"/>
  <c r="E33" i="8"/>
  <c r="E34" i="8"/>
  <c r="E35" i="8"/>
  <c r="E36" i="8"/>
  <c r="E39" i="8"/>
  <c r="E40" i="8"/>
  <c r="E41" i="8"/>
  <c r="E42" i="8"/>
  <c r="E45" i="8"/>
  <c r="E48" i="8"/>
  <c r="E49" i="8"/>
  <c r="E50" i="8"/>
  <c r="E51" i="8"/>
  <c r="E52" i="8"/>
  <c r="E9" i="8"/>
  <c r="C9" i="11"/>
  <c r="AY10" i="34" s="1"/>
  <c r="I9" i="11"/>
  <c r="H9" i="11"/>
  <c r="S10" i="34" s="1"/>
  <c r="H10" i="8"/>
  <c r="U11" i="34" s="1"/>
  <c r="I10" i="8"/>
  <c r="H11" i="8"/>
  <c r="U12" i="34" s="1"/>
  <c r="I11" i="8"/>
  <c r="H12" i="8"/>
  <c r="U13" i="34" s="1"/>
  <c r="I12" i="8"/>
  <c r="H15" i="8"/>
  <c r="U16" i="34" s="1"/>
  <c r="I15" i="8"/>
  <c r="H16" i="8"/>
  <c r="U17" i="34" s="1"/>
  <c r="I16" i="8"/>
  <c r="H19" i="8"/>
  <c r="U20" i="34" s="1"/>
  <c r="I19" i="8"/>
  <c r="H20" i="8"/>
  <c r="U21" i="34" s="1"/>
  <c r="I20" i="8"/>
  <c r="H21" i="8"/>
  <c r="U22" i="34" s="1"/>
  <c r="I21" i="8"/>
  <c r="H22" i="8"/>
  <c r="U23" i="34" s="1"/>
  <c r="I22" i="8"/>
  <c r="H23" i="8"/>
  <c r="U24" i="34" s="1"/>
  <c r="I23" i="8"/>
  <c r="H24" i="8"/>
  <c r="U25" i="34" s="1"/>
  <c r="I24" i="8"/>
  <c r="H27" i="8"/>
  <c r="U28" i="34" s="1"/>
  <c r="I27" i="8"/>
  <c r="H28" i="8"/>
  <c r="U29" i="34" s="1"/>
  <c r="I28" i="8"/>
  <c r="H29" i="8"/>
  <c r="U30" i="34" s="1"/>
  <c r="I29" i="8"/>
  <c r="H30" i="8"/>
  <c r="U31" i="34" s="1"/>
  <c r="I30" i="8"/>
  <c r="H31" i="8"/>
  <c r="U32" i="34" s="1"/>
  <c r="I31" i="8"/>
  <c r="H32" i="8"/>
  <c r="U33" i="34" s="1"/>
  <c r="I32" i="8"/>
  <c r="H33" i="8"/>
  <c r="U34" i="34" s="1"/>
  <c r="I33" i="8"/>
  <c r="H34" i="8"/>
  <c r="U35" i="34" s="1"/>
  <c r="I34" i="8"/>
  <c r="H35" i="8"/>
  <c r="U36" i="34" s="1"/>
  <c r="I35" i="8"/>
  <c r="H36" i="8"/>
  <c r="U37" i="34" s="1"/>
  <c r="I36" i="8"/>
  <c r="H39" i="8"/>
  <c r="U40" i="34" s="1"/>
  <c r="I39" i="8"/>
  <c r="H40" i="8"/>
  <c r="U41" i="34" s="1"/>
  <c r="I40" i="8"/>
  <c r="H41" i="8"/>
  <c r="U42" i="34" s="1"/>
  <c r="I41" i="8"/>
  <c r="H42" i="8"/>
  <c r="U43" i="34" s="1"/>
  <c r="I42" i="8"/>
  <c r="H45" i="8"/>
  <c r="U46" i="34" s="1"/>
  <c r="I45" i="8"/>
  <c r="H48" i="8"/>
  <c r="U49" i="34" s="1"/>
  <c r="I48" i="8"/>
  <c r="H49" i="8"/>
  <c r="U50" i="34" s="1"/>
  <c r="I49" i="8"/>
  <c r="H50" i="8"/>
  <c r="U51" i="34" s="1"/>
  <c r="I50" i="8"/>
  <c r="H51" i="8"/>
  <c r="U52" i="34" s="1"/>
  <c r="I51" i="8"/>
  <c r="H52" i="8"/>
  <c r="U53" i="34" s="1"/>
  <c r="I52" i="8"/>
  <c r="C10" i="8"/>
  <c r="BA11" i="34" s="1"/>
  <c r="C11" i="8"/>
  <c r="BA12" i="34" s="1"/>
  <c r="C12" i="8"/>
  <c r="BA13" i="34" s="1"/>
  <c r="C15" i="8"/>
  <c r="BA16" i="34" s="1"/>
  <c r="C16" i="8"/>
  <c r="BA17" i="34" s="1"/>
  <c r="C19" i="8"/>
  <c r="BA20" i="34" s="1"/>
  <c r="C20" i="8"/>
  <c r="BA21" i="34" s="1"/>
  <c r="C21" i="8"/>
  <c r="BA22" i="34" s="1"/>
  <c r="C22" i="8"/>
  <c r="BA23" i="34" s="1"/>
  <c r="C23" i="8"/>
  <c r="BA24" i="34" s="1"/>
  <c r="C24" i="8"/>
  <c r="BA25" i="34" s="1"/>
  <c r="C27" i="8"/>
  <c r="BA28" i="34" s="1"/>
  <c r="C28" i="8"/>
  <c r="BA29" i="34" s="1"/>
  <c r="C29" i="8"/>
  <c r="BA30" i="34" s="1"/>
  <c r="C30" i="8"/>
  <c r="BA31" i="34" s="1"/>
  <c r="C31" i="8"/>
  <c r="BA32" i="34" s="1"/>
  <c r="C32" i="8"/>
  <c r="BA33" i="34" s="1"/>
  <c r="C33" i="8"/>
  <c r="BA34" i="34" s="1"/>
  <c r="C34" i="8"/>
  <c r="BA35" i="34" s="1"/>
  <c r="C35" i="8"/>
  <c r="BA36" i="34" s="1"/>
  <c r="C36" i="8"/>
  <c r="BA37" i="34" s="1"/>
  <c r="C39" i="8"/>
  <c r="BA40" i="34" s="1"/>
  <c r="C40" i="8"/>
  <c r="BA41" i="34" s="1"/>
  <c r="C41" i="8"/>
  <c r="BA42" i="34" s="1"/>
  <c r="C42" i="8"/>
  <c r="BA43" i="34" s="1"/>
  <c r="C45" i="8"/>
  <c r="BA46" i="34" s="1"/>
  <c r="C48" i="8"/>
  <c r="BA49" i="34" s="1"/>
  <c r="C49" i="8"/>
  <c r="BA50" i="34" s="1"/>
  <c r="C50" i="8"/>
  <c r="BA51" i="34" s="1"/>
  <c r="C51" i="8"/>
  <c r="BA52" i="34" s="1"/>
  <c r="C52" i="8"/>
  <c r="BA53" i="34" s="1"/>
  <c r="I9" i="8"/>
  <c r="H9" i="8"/>
  <c r="U10" i="34" s="1"/>
  <c r="C9" i="8"/>
  <c r="BA10" i="34" s="1"/>
  <c r="E9" i="15"/>
  <c r="Q36" i="15"/>
  <c r="Q53" i="15" s="1"/>
  <c r="R36" i="15"/>
  <c r="R53" i="15" s="1"/>
  <c r="S36" i="15"/>
  <c r="S53" i="15" s="1"/>
  <c r="T36" i="15"/>
  <c r="T53" i="15" s="1"/>
  <c r="P36" i="15"/>
  <c r="G36" i="15" l="1"/>
  <c r="P53" i="15"/>
  <c r="U53" i="15" s="1"/>
  <c r="M27" i="20"/>
  <c r="O27" i="20" s="1"/>
  <c r="P27" i="20" s="1"/>
  <c r="I27" i="20"/>
  <c r="I15" i="20"/>
  <c r="K15" i="20" s="1"/>
  <c r="L15" i="20" s="1"/>
  <c r="M15" i="20"/>
  <c r="O15" i="20" s="1"/>
  <c r="P15" i="20" s="1"/>
  <c r="M17" i="20"/>
  <c r="O17" i="20" s="1"/>
  <c r="P17" i="20" s="1"/>
  <c r="I17" i="20"/>
  <c r="H11" i="35" s="1"/>
  <c r="K18" i="20"/>
  <c r="L18" i="20" s="1"/>
  <c r="M18" i="20"/>
  <c r="O18" i="20" s="1"/>
  <c r="P18" i="20" s="1"/>
  <c r="M16" i="20"/>
  <c r="O16" i="20" s="1"/>
  <c r="P16" i="20" s="1"/>
  <c r="I16" i="20"/>
  <c r="I21" i="20"/>
  <c r="M21" i="20"/>
  <c r="O21" i="20" s="1"/>
  <c r="P21" i="20" s="1"/>
  <c r="M22" i="20"/>
  <c r="O22" i="20" s="1"/>
  <c r="P22" i="20" s="1"/>
  <c r="I22" i="20"/>
  <c r="Q55" i="20"/>
  <c r="S55" i="20" s="1"/>
  <c r="T55" i="20" s="1"/>
  <c r="M47" i="20"/>
  <c r="O47" i="20" s="1"/>
  <c r="P47" i="20" s="1"/>
  <c r="K37" i="20"/>
  <c r="L37" i="20" s="1"/>
  <c r="K36" i="20"/>
  <c r="L36" i="20" s="1"/>
  <c r="K26" i="20"/>
  <c r="L26" i="20" s="1"/>
  <c r="K29" i="20"/>
  <c r="L29" i="20" s="1"/>
  <c r="H50" i="35"/>
  <c r="H23" i="35"/>
  <c r="H40" i="35"/>
  <c r="H20" i="35"/>
  <c r="H30" i="35"/>
  <c r="H52" i="35"/>
  <c r="H48" i="35"/>
  <c r="H31" i="35"/>
  <c r="H42" i="35"/>
  <c r="Q22" i="20"/>
  <c r="S22" i="20" s="1"/>
  <c r="T22" i="20" s="1"/>
  <c r="I55" i="20"/>
  <c r="K55" i="20" s="1"/>
  <c r="L55" i="20" s="1"/>
  <c r="F36" i="15"/>
  <c r="D36" i="15"/>
  <c r="M54" i="20"/>
  <c r="O54" i="20" s="1"/>
  <c r="P54" i="20" s="1"/>
  <c r="M36" i="20"/>
  <c r="O36" i="20" s="1"/>
  <c r="P36" i="20" s="1"/>
  <c r="M38" i="20"/>
  <c r="O38" i="20" s="1"/>
  <c r="P38" i="20" s="1"/>
  <c r="Q56" i="20"/>
  <c r="S56" i="20" s="1"/>
  <c r="T56" i="20" s="1"/>
  <c r="I51" i="20"/>
  <c r="K51" i="20" s="1"/>
  <c r="L51" i="20" s="1"/>
  <c r="I38" i="20"/>
  <c r="Q15" i="20"/>
  <c r="S15" i="20" s="1"/>
  <c r="T15" i="20" s="1"/>
  <c r="Q51" i="20"/>
  <c r="S51" i="20" s="1"/>
  <c r="T51" i="20" s="1"/>
  <c r="M56" i="20"/>
  <c r="O56" i="20" s="1"/>
  <c r="P56" i="20" s="1"/>
  <c r="M57" i="20"/>
  <c r="O57" i="20" s="1"/>
  <c r="P57" i="20" s="1"/>
  <c r="Q35" i="20"/>
  <c r="S35" i="20" s="1"/>
  <c r="T35" i="20" s="1"/>
  <c r="I28" i="20"/>
  <c r="I57" i="20"/>
  <c r="K57" i="20" s="1"/>
  <c r="L57" i="20" s="1"/>
  <c r="Q28" i="20"/>
  <c r="S28" i="20" s="1"/>
  <c r="T28" i="20" s="1"/>
  <c r="M48" i="20"/>
  <c r="O48" i="20" s="1"/>
  <c r="P48" i="20" s="1"/>
  <c r="Q48" i="20"/>
  <c r="S48" i="20" s="1"/>
  <c r="T48" i="20" s="1"/>
  <c r="I45" i="20"/>
  <c r="K45" i="20" s="1"/>
  <c r="L45" i="20" s="1"/>
  <c r="Q45" i="20"/>
  <c r="S45" i="20" s="1"/>
  <c r="T45" i="20" s="1"/>
  <c r="Q54" i="20"/>
  <c r="S54" i="20" s="1"/>
  <c r="T54" i="20" s="1"/>
  <c r="Q58" i="20"/>
  <c r="S58" i="20" s="1"/>
  <c r="T58" i="20" s="1"/>
  <c r="I35" i="20"/>
  <c r="Q46" i="20"/>
  <c r="S46" i="20" s="1"/>
  <c r="T46" i="20" s="1"/>
  <c r="Q36" i="20"/>
  <c r="S36" i="20" s="1"/>
  <c r="T36" i="20" s="1"/>
  <c r="M58" i="20"/>
  <c r="O58" i="20" s="1"/>
  <c r="P58" i="20" s="1"/>
  <c r="M46" i="20"/>
  <c r="O46" i="20" s="1"/>
  <c r="P46" i="20" s="1"/>
  <c r="M29" i="20"/>
  <c r="O29" i="20" s="1"/>
  <c r="P29" i="20" s="1"/>
  <c r="Q21" i="20"/>
  <c r="S21" i="20" s="1"/>
  <c r="T21" i="20" s="1"/>
  <c r="Q29" i="20"/>
  <c r="S29" i="20" s="1"/>
  <c r="T29" i="20" s="1"/>
  <c r="M40" i="20"/>
  <c r="M37" i="20"/>
  <c r="M34" i="20"/>
  <c r="O34" i="20" s="1"/>
  <c r="P34" i="20" s="1"/>
  <c r="I33" i="20"/>
  <c r="Q37" i="20"/>
  <c r="S37" i="20" s="1"/>
  <c r="T37" i="20" s="1"/>
  <c r="I40" i="20"/>
  <c r="M33" i="20"/>
  <c r="O33" i="20" s="1"/>
  <c r="P33" i="20" s="1"/>
  <c r="M30" i="20"/>
  <c r="O30" i="20" s="1"/>
  <c r="P30" i="20" s="1"/>
  <c r="I47" i="20"/>
  <c r="K47" i="20" s="1"/>
  <c r="L47" i="20" s="1"/>
  <c r="M39" i="20"/>
  <c r="O39" i="20" s="1"/>
  <c r="P39" i="20" s="1"/>
  <c r="I30" i="20"/>
  <c r="I39" i="20"/>
  <c r="Q16" i="20"/>
  <c r="S16" i="20" s="1"/>
  <c r="T16" i="20" s="1"/>
  <c r="I34" i="20"/>
  <c r="I41" i="20"/>
  <c r="M25" i="20"/>
  <c r="O25" i="20" s="1"/>
  <c r="P25" i="20" s="1"/>
  <c r="Q26" i="20"/>
  <c r="S26" i="20" s="1"/>
  <c r="T26" i="20" s="1"/>
  <c r="Q27" i="20"/>
  <c r="S27" i="20" s="1"/>
  <c r="T27" i="20" s="1"/>
  <c r="M26" i="20"/>
  <c r="O26" i="20" s="1"/>
  <c r="P26" i="20" s="1"/>
  <c r="M41" i="20"/>
  <c r="Q17" i="20"/>
  <c r="S17" i="20" s="1"/>
  <c r="T17" i="20" s="1"/>
  <c r="Q18" i="20"/>
  <c r="S18" i="20" s="1"/>
  <c r="T18" i="20" s="1"/>
  <c r="I25" i="20"/>
  <c r="H19" i="35" s="1"/>
  <c r="H12" i="15"/>
  <c r="V13" i="34" s="1"/>
  <c r="E10" i="15"/>
  <c r="E11" i="15"/>
  <c r="E12" i="15"/>
  <c r="E15" i="15"/>
  <c r="E16" i="15"/>
  <c r="E19" i="15"/>
  <c r="E20" i="15"/>
  <c r="E21" i="15"/>
  <c r="E22" i="15"/>
  <c r="E23" i="15"/>
  <c r="E24" i="15"/>
  <c r="E27" i="15"/>
  <c r="E28" i="15"/>
  <c r="E29" i="15"/>
  <c r="E30" i="15"/>
  <c r="E31" i="15"/>
  <c r="E32" i="15"/>
  <c r="E33" i="15"/>
  <c r="E34" i="15"/>
  <c r="E35" i="15"/>
  <c r="E36" i="15"/>
  <c r="E39" i="15"/>
  <c r="E40" i="15"/>
  <c r="E41" i="15"/>
  <c r="E42" i="15"/>
  <c r="E45" i="15"/>
  <c r="E48" i="15"/>
  <c r="E49" i="15"/>
  <c r="E50" i="15"/>
  <c r="E51" i="15"/>
  <c r="E52" i="15"/>
  <c r="H10" i="15"/>
  <c r="V11" i="34" s="1"/>
  <c r="I10" i="15"/>
  <c r="H11" i="15"/>
  <c r="V12" i="34" s="1"/>
  <c r="I11" i="15"/>
  <c r="I12" i="15"/>
  <c r="H15" i="15"/>
  <c r="V16" i="34" s="1"/>
  <c r="I15" i="15"/>
  <c r="H16" i="15"/>
  <c r="V17" i="34" s="1"/>
  <c r="I16" i="15"/>
  <c r="H19" i="15"/>
  <c r="V20" i="34" s="1"/>
  <c r="I19" i="15"/>
  <c r="H20" i="15"/>
  <c r="V21" i="34" s="1"/>
  <c r="I20" i="15"/>
  <c r="H21" i="15"/>
  <c r="V22" i="34" s="1"/>
  <c r="I21" i="15"/>
  <c r="H22" i="15"/>
  <c r="V23" i="34" s="1"/>
  <c r="I22" i="15"/>
  <c r="H23" i="15"/>
  <c r="V24" i="34" s="1"/>
  <c r="I23" i="15"/>
  <c r="H24" i="15"/>
  <c r="V25" i="34" s="1"/>
  <c r="I24" i="15"/>
  <c r="H27" i="15"/>
  <c r="V28" i="34" s="1"/>
  <c r="I27" i="15"/>
  <c r="H28" i="15"/>
  <c r="V29" i="34" s="1"/>
  <c r="I28" i="15"/>
  <c r="H29" i="15"/>
  <c r="V30" i="34" s="1"/>
  <c r="I29" i="15"/>
  <c r="H30" i="15"/>
  <c r="V31" i="34" s="1"/>
  <c r="I30" i="15"/>
  <c r="H31" i="15"/>
  <c r="V32" i="34" s="1"/>
  <c r="I31" i="15"/>
  <c r="H32" i="15"/>
  <c r="V33" i="34" s="1"/>
  <c r="I32" i="15"/>
  <c r="H33" i="15"/>
  <c r="V34" i="34" s="1"/>
  <c r="I33" i="15"/>
  <c r="H34" i="15"/>
  <c r="V35" i="34" s="1"/>
  <c r="I34" i="15"/>
  <c r="H35" i="15"/>
  <c r="V36" i="34" s="1"/>
  <c r="I35" i="15"/>
  <c r="H36" i="15"/>
  <c r="V37" i="34" s="1"/>
  <c r="I36" i="15"/>
  <c r="H39" i="15"/>
  <c r="V40" i="34" s="1"/>
  <c r="I39" i="15"/>
  <c r="H40" i="15"/>
  <c r="V41" i="34" s="1"/>
  <c r="I40" i="15"/>
  <c r="H41" i="15"/>
  <c r="V42" i="34" s="1"/>
  <c r="I41" i="15"/>
  <c r="H42" i="15"/>
  <c r="V43" i="34" s="1"/>
  <c r="I42" i="15"/>
  <c r="H45" i="15"/>
  <c r="V46" i="34" s="1"/>
  <c r="I45" i="15"/>
  <c r="H48" i="15"/>
  <c r="V49" i="34" s="1"/>
  <c r="I48" i="15"/>
  <c r="H49" i="15"/>
  <c r="V50" i="34" s="1"/>
  <c r="I49" i="15"/>
  <c r="H50" i="15"/>
  <c r="V51" i="34" s="1"/>
  <c r="I50" i="15"/>
  <c r="H51" i="15"/>
  <c r="V52" i="34" s="1"/>
  <c r="I51" i="15"/>
  <c r="H52" i="15"/>
  <c r="V53" i="34" s="1"/>
  <c r="I52" i="15"/>
  <c r="H9" i="15"/>
  <c r="V10" i="34" s="1"/>
  <c r="I9" i="18"/>
  <c r="H9" i="18"/>
  <c r="Y10" i="34" s="1"/>
  <c r="K22" i="20" l="1"/>
  <c r="L22" i="20" s="1"/>
  <c r="H16" i="35"/>
  <c r="K21" i="20"/>
  <c r="L21" i="20" s="1"/>
  <c r="H15" i="35"/>
  <c r="K16" i="20"/>
  <c r="L16" i="20" s="1"/>
  <c r="H10" i="35"/>
  <c r="O40" i="20"/>
  <c r="P40" i="20" s="1"/>
  <c r="O37" i="20"/>
  <c r="P37" i="20" s="1"/>
  <c r="K34" i="20"/>
  <c r="L34" i="20" s="1"/>
  <c r="K38" i="20"/>
  <c r="L38" i="20" s="1"/>
  <c r="K27" i="20"/>
  <c r="L27" i="20" s="1"/>
  <c r="K35" i="20"/>
  <c r="L35" i="20" s="1"/>
  <c r="K25" i="20"/>
  <c r="L25" i="20" s="1"/>
  <c r="K39" i="20"/>
  <c r="L39" i="20" s="1"/>
  <c r="K33" i="20"/>
  <c r="L33" i="20" s="1"/>
  <c r="K28" i="20"/>
  <c r="L28" i="20" s="1"/>
  <c r="K17" i="20"/>
  <c r="L17" i="20" s="1"/>
  <c r="K30" i="20"/>
  <c r="L30" i="20" s="1"/>
  <c r="K40" i="20"/>
  <c r="L40" i="20" s="1"/>
  <c r="H24" i="35"/>
  <c r="H39" i="35"/>
  <c r="H45" i="35"/>
  <c r="H21" i="35"/>
  <c r="H41" i="35"/>
  <c r="H35" i="35"/>
  <c r="H27" i="35"/>
  <c r="H51" i="35"/>
  <c r="H28" i="35"/>
  <c r="H33" i="35"/>
  <c r="H29" i="35"/>
  <c r="H32" i="35"/>
  <c r="H49" i="35"/>
  <c r="H34" i="35"/>
  <c r="H22" i="35"/>
  <c r="C10" i="15"/>
  <c r="BB11" i="34" s="1"/>
  <c r="C11" i="15"/>
  <c r="BB12" i="34" s="1"/>
  <c r="C12" i="15"/>
  <c r="BB13" i="34" s="1"/>
  <c r="C15" i="15"/>
  <c r="BB16" i="34" s="1"/>
  <c r="C16" i="15"/>
  <c r="BB17" i="34" s="1"/>
  <c r="C19" i="15"/>
  <c r="BB20" i="34" s="1"/>
  <c r="C20" i="15"/>
  <c r="BB21" i="34" s="1"/>
  <c r="C21" i="15"/>
  <c r="BB22" i="34" s="1"/>
  <c r="C22" i="15"/>
  <c r="BB23" i="34" s="1"/>
  <c r="C23" i="15"/>
  <c r="BB24" i="34" s="1"/>
  <c r="C24" i="15"/>
  <c r="BB25" i="34" s="1"/>
  <c r="C27" i="15"/>
  <c r="BB28" i="34" s="1"/>
  <c r="C28" i="15"/>
  <c r="BB29" i="34" s="1"/>
  <c r="C29" i="15"/>
  <c r="BB30" i="34" s="1"/>
  <c r="C30" i="15"/>
  <c r="BB31" i="34" s="1"/>
  <c r="C31" i="15"/>
  <c r="BB32" i="34" s="1"/>
  <c r="C32" i="15"/>
  <c r="BB33" i="34" s="1"/>
  <c r="C33" i="15"/>
  <c r="BB34" i="34" s="1"/>
  <c r="C34" i="15"/>
  <c r="BB35" i="34" s="1"/>
  <c r="C35" i="15"/>
  <c r="BB36" i="34" s="1"/>
  <c r="C36" i="15"/>
  <c r="BB37" i="34" s="1"/>
  <c r="C39" i="15"/>
  <c r="BB40" i="34" s="1"/>
  <c r="C40" i="15"/>
  <c r="BB41" i="34" s="1"/>
  <c r="C41" i="15"/>
  <c r="BB42" i="34" s="1"/>
  <c r="C42" i="15"/>
  <c r="BB43" i="34" s="1"/>
  <c r="C45" i="15"/>
  <c r="BB46" i="34" s="1"/>
  <c r="C48" i="15"/>
  <c r="BB49" i="34" s="1"/>
  <c r="C49" i="15"/>
  <c r="BB50" i="34" s="1"/>
  <c r="C50" i="15"/>
  <c r="BB51" i="34" s="1"/>
  <c r="C51" i="15"/>
  <c r="BB52" i="34" s="1"/>
  <c r="C52" i="15"/>
  <c r="BB53" i="34" s="1"/>
  <c r="I9" i="15"/>
  <c r="C9" i="15"/>
  <c r="BB10" i="34" s="1"/>
  <c r="C10" i="14"/>
  <c r="AX11" i="34" s="1"/>
  <c r="C11" i="14"/>
  <c r="AX12" i="34" s="1"/>
  <c r="C12" i="14"/>
  <c r="AX13" i="34" s="1"/>
  <c r="C15" i="14"/>
  <c r="AX16" i="34" s="1"/>
  <c r="C16" i="14"/>
  <c r="AX17" i="34" s="1"/>
  <c r="C19" i="14"/>
  <c r="AX20" i="34" s="1"/>
  <c r="C20" i="14"/>
  <c r="AX21" i="34" s="1"/>
  <c r="C21" i="14"/>
  <c r="AX22" i="34" s="1"/>
  <c r="C22" i="14"/>
  <c r="AX23" i="34" s="1"/>
  <c r="C23" i="14"/>
  <c r="AX24" i="34" s="1"/>
  <c r="C24" i="14"/>
  <c r="AX25" i="34" s="1"/>
  <c r="C27" i="14"/>
  <c r="AX28" i="34" s="1"/>
  <c r="C28" i="14"/>
  <c r="AX29" i="34" s="1"/>
  <c r="C29" i="14"/>
  <c r="AX30" i="34" s="1"/>
  <c r="C30" i="14"/>
  <c r="AX31" i="34" s="1"/>
  <c r="C31" i="14"/>
  <c r="AX32" i="34" s="1"/>
  <c r="C32" i="14"/>
  <c r="AX33" i="34" s="1"/>
  <c r="C33" i="14"/>
  <c r="AX34" i="34" s="1"/>
  <c r="C34" i="14"/>
  <c r="AX35" i="34" s="1"/>
  <c r="C35" i="14"/>
  <c r="AX36" i="34" s="1"/>
  <c r="C36" i="14"/>
  <c r="AX37" i="34" s="1"/>
  <c r="C39" i="14"/>
  <c r="AX40" i="34" s="1"/>
  <c r="C40" i="14"/>
  <c r="AX41" i="34" s="1"/>
  <c r="C41" i="14"/>
  <c r="AX42" i="34" s="1"/>
  <c r="C42" i="14"/>
  <c r="AX43" i="34" s="1"/>
  <c r="C45" i="14"/>
  <c r="AX46" i="34" s="1"/>
  <c r="C48" i="14"/>
  <c r="AX49" i="34" s="1"/>
  <c r="C49" i="14"/>
  <c r="AX50" i="34" s="1"/>
  <c r="C50" i="14"/>
  <c r="AX51" i="34" s="1"/>
  <c r="C51" i="14"/>
  <c r="AX52" i="34" s="1"/>
  <c r="C52" i="14"/>
  <c r="AX53" i="34" s="1"/>
  <c r="C9" i="14"/>
  <c r="AX10" i="34" s="1"/>
  <c r="E42" i="13"/>
  <c r="I42" i="13"/>
  <c r="E48" i="13"/>
  <c r="I48" i="13"/>
  <c r="E49" i="13"/>
  <c r="I49" i="13"/>
  <c r="E50" i="13"/>
  <c r="I50" i="13"/>
  <c r="C10" i="13"/>
  <c r="AV11" i="34" s="1"/>
  <c r="E10" i="13"/>
  <c r="I10" i="13"/>
  <c r="C11" i="13"/>
  <c r="AV12" i="34" s="1"/>
  <c r="C12" i="13"/>
  <c r="AV13" i="34" s="1"/>
  <c r="E12" i="13"/>
  <c r="I12" i="13"/>
  <c r="C15" i="13"/>
  <c r="AV16" i="34" s="1"/>
  <c r="E15" i="13"/>
  <c r="I15" i="13"/>
  <c r="C16" i="13"/>
  <c r="AV17" i="34" s="1"/>
  <c r="E16" i="13"/>
  <c r="I16" i="13"/>
  <c r="C19" i="13"/>
  <c r="AV20" i="34" s="1"/>
  <c r="E19" i="13"/>
  <c r="I19" i="13"/>
  <c r="C20" i="13"/>
  <c r="AV21" i="34" s="1"/>
  <c r="C21" i="13"/>
  <c r="AV22" i="34" s="1"/>
  <c r="C22" i="13"/>
  <c r="AV23" i="34" s="1"/>
  <c r="C23" i="13"/>
  <c r="AV24" i="34" s="1"/>
  <c r="C24" i="13"/>
  <c r="AV25" i="34" s="1"/>
  <c r="C27" i="13"/>
  <c r="AV28" i="34" s="1"/>
  <c r="E27" i="13"/>
  <c r="I27" i="13"/>
  <c r="C28" i="13"/>
  <c r="AV29" i="34" s="1"/>
  <c r="E28" i="13"/>
  <c r="I28" i="13"/>
  <c r="C29" i="13"/>
  <c r="AV30" i="34" s="1"/>
  <c r="E29" i="13"/>
  <c r="I29" i="13"/>
  <c r="C30" i="13"/>
  <c r="AV31" i="34" s="1"/>
  <c r="E30" i="13"/>
  <c r="I30" i="13"/>
  <c r="C31" i="13"/>
  <c r="AV32" i="34" s="1"/>
  <c r="E31" i="13"/>
  <c r="I31" i="13"/>
  <c r="C32" i="13"/>
  <c r="AV33" i="34" s="1"/>
  <c r="E32" i="13"/>
  <c r="I32" i="13"/>
  <c r="C33" i="13"/>
  <c r="AV34" i="34" s="1"/>
  <c r="E33" i="13"/>
  <c r="I33" i="13"/>
  <c r="C34" i="13"/>
  <c r="AV35" i="34" s="1"/>
  <c r="E34" i="13"/>
  <c r="I34" i="13"/>
  <c r="C35" i="13"/>
  <c r="AV36" i="34" s="1"/>
  <c r="E35" i="13"/>
  <c r="I35" i="13"/>
  <c r="C36" i="13"/>
  <c r="AV37" i="34" s="1"/>
  <c r="E36" i="13"/>
  <c r="I36" i="13"/>
  <c r="C39" i="13"/>
  <c r="AV40" i="34" s="1"/>
  <c r="E39" i="13"/>
  <c r="I39" i="13"/>
  <c r="C40" i="13"/>
  <c r="AV41" i="34" s="1"/>
  <c r="E40" i="13"/>
  <c r="I40" i="13"/>
  <c r="C41" i="13"/>
  <c r="AV42" i="34" s="1"/>
  <c r="E41" i="13"/>
  <c r="I41" i="13"/>
  <c r="C42" i="13"/>
  <c r="AV43" i="34" s="1"/>
  <c r="C45" i="13"/>
  <c r="AV46" i="34" s="1"/>
  <c r="E45" i="13"/>
  <c r="I45" i="13"/>
  <c r="C48" i="13"/>
  <c r="AV49" i="34" s="1"/>
  <c r="C49" i="13"/>
  <c r="AV50" i="34" s="1"/>
  <c r="C50" i="13"/>
  <c r="AV51" i="34" s="1"/>
  <c r="C51" i="13"/>
  <c r="AV52" i="34" s="1"/>
  <c r="E51" i="13"/>
  <c r="I51" i="13"/>
  <c r="C52" i="13"/>
  <c r="AV53" i="34" s="1"/>
  <c r="E52" i="13"/>
  <c r="I52" i="13"/>
  <c r="I9" i="13"/>
  <c r="E9" i="13"/>
  <c r="C9" i="13"/>
  <c r="AV10" i="34" s="1"/>
  <c r="C9" i="12"/>
  <c r="AU10" i="34" s="1"/>
  <c r="E28" i="12"/>
  <c r="I28" i="12"/>
  <c r="C10" i="12"/>
  <c r="AU11" i="34" s="1"/>
  <c r="E10" i="12"/>
  <c r="I10" i="12"/>
  <c r="C11" i="12"/>
  <c r="AU12" i="34" s="1"/>
  <c r="E11" i="12"/>
  <c r="I11" i="12"/>
  <c r="C12" i="12"/>
  <c r="AU13" i="34" s="1"/>
  <c r="E12" i="12"/>
  <c r="I12" i="12"/>
  <c r="C15" i="12"/>
  <c r="AU16" i="34" s="1"/>
  <c r="E15" i="12"/>
  <c r="I15" i="12"/>
  <c r="C16" i="12"/>
  <c r="AU17" i="34" s="1"/>
  <c r="E16" i="12"/>
  <c r="I16" i="12"/>
  <c r="C19" i="12"/>
  <c r="AU20" i="34" s="1"/>
  <c r="E19" i="12"/>
  <c r="I19" i="12"/>
  <c r="C20" i="12"/>
  <c r="AU21" i="34" s="1"/>
  <c r="E20" i="12"/>
  <c r="I20" i="12"/>
  <c r="C21" i="12"/>
  <c r="AU22" i="34" s="1"/>
  <c r="E21" i="12"/>
  <c r="I21" i="12"/>
  <c r="C22" i="12"/>
  <c r="AU23" i="34" s="1"/>
  <c r="E22" i="12"/>
  <c r="I22" i="12"/>
  <c r="C23" i="12"/>
  <c r="AU24" i="34" s="1"/>
  <c r="E23" i="12"/>
  <c r="I23" i="12"/>
  <c r="C24" i="12"/>
  <c r="AU25" i="34" s="1"/>
  <c r="E24" i="12"/>
  <c r="I24" i="12"/>
  <c r="C27" i="12"/>
  <c r="AU28" i="34" s="1"/>
  <c r="E27" i="12"/>
  <c r="I27" i="12"/>
  <c r="C28" i="12"/>
  <c r="AU29" i="34" s="1"/>
  <c r="C29" i="12"/>
  <c r="AU30" i="34" s="1"/>
  <c r="E29" i="12"/>
  <c r="I29" i="12"/>
  <c r="C30" i="12"/>
  <c r="AU31" i="34" s="1"/>
  <c r="E30" i="12"/>
  <c r="I30" i="12"/>
  <c r="C31" i="12"/>
  <c r="AU32" i="34" s="1"/>
  <c r="E31" i="12"/>
  <c r="I31" i="12"/>
  <c r="C32" i="12"/>
  <c r="AU33" i="34" s="1"/>
  <c r="E32" i="12"/>
  <c r="I32" i="12"/>
  <c r="C33" i="12"/>
  <c r="AU34" i="34" s="1"/>
  <c r="E33" i="12"/>
  <c r="I33" i="12"/>
  <c r="C34" i="12"/>
  <c r="AU35" i="34" s="1"/>
  <c r="E34" i="12"/>
  <c r="I34" i="12"/>
  <c r="C35" i="12"/>
  <c r="AU36" i="34" s="1"/>
  <c r="E35" i="12"/>
  <c r="I35" i="12"/>
  <c r="C39" i="12"/>
  <c r="AU40" i="34" s="1"/>
  <c r="C40" i="12"/>
  <c r="AU41" i="34" s="1"/>
  <c r="C41" i="12"/>
  <c r="AU42" i="34" s="1"/>
  <c r="E41" i="12"/>
  <c r="I41" i="12"/>
  <c r="C42" i="12"/>
  <c r="AU43" i="34" s="1"/>
  <c r="C45" i="12"/>
  <c r="AU46" i="34" s="1"/>
  <c r="E45" i="12"/>
  <c r="I45" i="12"/>
  <c r="C48" i="12"/>
  <c r="AU49" i="34" s="1"/>
  <c r="C49" i="12"/>
  <c r="AU50" i="34" s="1"/>
  <c r="C50" i="12"/>
  <c r="AU51" i="34" s="1"/>
  <c r="C51" i="12"/>
  <c r="AU52" i="34" s="1"/>
  <c r="C52" i="12"/>
  <c r="AU53" i="34" s="1"/>
  <c r="E9" i="12"/>
  <c r="I10" i="7" l="1"/>
  <c r="I11" i="7"/>
  <c r="I12" i="7"/>
  <c r="I15" i="7"/>
  <c r="I16" i="7"/>
  <c r="I19" i="7"/>
  <c r="I20" i="7"/>
  <c r="I21" i="7"/>
  <c r="I22" i="7"/>
  <c r="I23" i="7"/>
  <c r="I24" i="7"/>
  <c r="I27" i="7"/>
  <c r="I28" i="7"/>
  <c r="I29" i="7"/>
  <c r="I30" i="7"/>
  <c r="I31" i="7"/>
  <c r="I32" i="7"/>
  <c r="I33" i="7"/>
  <c r="I34" i="7"/>
  <c r="I35" i="7"/>
  <c r="I9" i="7"/>
  <c r="E10" i="7" l="1"/>
  <c r="E11" i="7"/>
  <c r="E12" i="7"/>
  <c r="E15" i="7"/>
  <c r="E16" i="7"/>
  <c r="E19" i="7"/>
  <c r="E20" i="7"/>
  <c r="E21" i="7"/>
  <c r="E22" i="7"/>
  <c r="E23" i="7"/>
  <c r="E24" i="7"/>
  <c r="E27" i="7"/>
  <c r="E28" i="7"/>
  <c r="E29" i="7"/>
  <c r="E30" i="7"/>
  <c r="E31" i="7"/>
  <c r="E32" i="7"/>
  <c r="E33" i="7"/>
  <c r="E34" i="7"/>
  <c r="E35" i="7"/>
  <c r="E9" i="7"/>
  <c r="C9" i="7"/>
  <c r="AT10" i="34" s="1"/>
  <c r="C10" i="7"/>
  <c r="AT11" i="34" s="1"/>
  <c r="C11" i="7"/>
  <c r="AT12" i="34" s="1"/>
  <c r="C12" i="7"/>
  <c r="AT13" i="34" s="1"/>
  <c r="C15" i="7"/>
  <c r="AT16" i="34" s="1"/>
  <c r="C16" i="7"/>
  <c r="AT17" i="34" s="1"/>
  <c r="C19" i="7"/>
  <c r="AT20" i="34" s="1"/>
  <c r="C20" i="7"/>
  <c r="AT21" i="34" s="1"/>
  <c r="C21" i="7"/>
  <c r="AT22" i="34" s="1"/>
  <c r="C22" i="7"/>
  <c r="AT23" i="34" s="1"/>
  <c r="C23" i="7"/>
  <c r="AT24" i="34" s="1"/>
  <c r="C24" i="7"/>
  <c r="AT25" i="34" s="1"/>
  <c r="C27" i="7"/>
  <c r="AT28" i="34" s="1"/>
  <c r="C28" i="7"/>
  <c r="AT29" i="34" s="1"/>
  <c r="C29" i="7"/>
  <c r="AT30" i="34" s="1"/>
  <c r="C30" i="7"/>
  <c r="AT31" i="34" s="1"/>
  <c r="C31" i="7"/>
  <c r="AT32" i="34" s="1"/>
  <c r="C32" i="7"/>
  <c r="AT33" i="34" s="1"/>
  <c r="C33" i="7"/>
  <c r="AT34" i="34" s="1"/>
  <c r="C34" i="7"/>
  <c r="AT35" i="34" s="1"/>
  <c r="C35" i="7"/>
  <c r="AT36" i="34" s="1"/>
  <c r="C39" i="7"/>
  <c r="AT40" i="34" s="1"/>
  <c r="C40" i="7"/>
  <c r="AT41" i="34" s="1"/>
  <c r="C41" i="7"/>
  <c r="AT42" i="34" s="1"/>
  <c r="C42" i="7"/>
  <c r="AT43" i="34" s="1"/>
  <c r="C45" i="7"/>
  <c r="AT46" i="34" s="1"/>
  <c r="C48" i="7"/>
  <c r="AT49" i="34" s="1"/>
  <c r="C49" i="7"/>
  <c r="AT50" i="34" s="1"/>
  <c r="C50" i="7"/>
  <c r="AT51" i="34" s="1"/>
  <c r="C51" i="7"/>
  <c r="AT52" i="34" s="1"/>
  <c r="C52" i="7"/>
  <c r="AT53" i="34" s="1"/>
  <c r="DG53" i="9"/>
  <c r="DH53" i="9" s="1"/>
  <c r="AF53" i="7"/>
  <c r="AE53" i="7"/>
  <c r="AD53" i="7"/>
  <c r="AC53" i="7"/>
  <c r="J36" i="7"/>
  <c r="AG53" i="7" l="1"/>
  <c r="G36" i="9"/>
  <c r="G36" i="7"/>
  <c r="F36" i="7"/>
  <c r="D36" i="7"/>
  <c r="H36" i="7"/>
  <c r="N37" i="34" s="1"/>
  <c r="F36" i="9"/>
  <c r="D36" i="9"/>
  <c r="E36" i="9"/>
  <c r="H36" i="9"/>
  <c r="C36" i="9"/>
  <c r="BD37" i="34" s="1"/>
  <c r="I36" i="9"/>
  <c r="I36" i="7"/>
  <c r="E36" i="7"/>
  <c r="C36" i="7"/>
  <c r="AT37" i="34" s="1"/>
  <c r="X37" i="34" l="1"/>
  <c r="W32" i="28"/>
  <c r="Z32" i="28" s="1"/>
  <c r="M42" i="20" l="1"/>
  <c r="O42" i="20" s="1"/>
  <c r="P42" i="20" s="1"/>
  <c r="O61" i="20" s="1"/>
  <c r="Q42" i="20"/>
  <c r="S42" i="20" s="1"/>
  <c r="T42" i="20" s="1"/>
  <c r="S61" i="20" s="1"/>
  <c r="I42" i="20"/>
  <c r="K42" i="20" l="1"/>
  <c r="L42" i="20" s="1"/>
  <c r="K61" i="20" s="1"/>
  <c r="H36" i="35"/>
  <c r="F36" i="39"/>
  <c r="E36" i="39"/>
  <c r="H36" i="39"/>
  <c r="M37" i="34" s="1"/>
  <c r="D36" i="39"/>
  <c r="I36" i="39"/>
  <c r="G36" i="39"/>
  <c r="C36" i="39"/>
  <c r="AS37" i="34" s="1"/>
  <c r="AG53" i="39"/>
  <c r="AW53" i="39" s="1"/>
  <c r="G36" i="12"/>
  <c r="I36" i="12"/>
  <c r="F36" i="12"/>
  <c r="D36" i="12"/>
  <c r="E36" i="12"/>
  <c r="H36" i="12"/>
  <c r="O37" i="34" s="1"/>
  <c r="M53" i="12"/>
  <c r="V53" i="12" s="1"/>
  <c r="C36" i="12"/>
  <c r="AU37"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Kristina Buus Kjær</author>
    <author>Bodil Mose Pedersen</author>
  </authors>
  <commentList>
    <comment ref="C9" authorId="0" shapeId="0" xr:uid="{00000000-0006-0000-0400-000001000000}">
      <text>
        <r>
          <rPr>
            <sz val="9"/>
            <color indexed="81"/>
            <rFont val="Tahoma"/>
            <family val="2"/>
          </rPr>
          <t>Reduceret areal (Red. Ha.) af de enkelte overfladekategorier i oplandet til udledningspunktet. Det reducerede areal er det areal, som afvander til kloakken.</t>
        </r>
      </text>
    </comment>
    <comment ref="B11" authorId="0" shapeId="0" xr:uid="{00000000-0006-0000-0400-000002000000}">
      <text>
        <r>
          <rPr>
            <sz val="9"/>
            <color indexed="81"/>
            <rFont val="Tahoma"/>
            <family val="2"/>
          </rPr>
          <t>Haver og græsarealer (fx sportsbaner) med dræn til kloak. Der findes ingen regnkvalitetsdata for denne type arealer. I bregningerne af stofkoncentrationer er benyttet data for regnvand (deposition)</t>
        </r>
      </text>
    </comment>
    <comment ref="B12" authorId="0" shapeId="0" xr:uid="{00000000-0006-0000-0400-000003000000}">
      <text>
        <r>
          <rPr>
            <sz val="9"/>
            <color indexed="81"/>
            <rFont val="Tahoma"/>
            <family val="2"/>
          </rPr>
          <t>Befæstede arealer, lav trafikbelastning,   pladser, indre gårde og tage.</t>
        </r>
      </text>
    </comment>
    <comment ref="B13" authorId="0" shapeId="0" xr:uid="{00000000-0006-0000-0400-000004000000}">
      <text>
        <r>
          <rPr>
            <sz val="9"/>
            <color indexed="81"/>
            <rFont val="Tahoma"/>
            <family val="2"/>
          </rPr>
          <t>Fodboldbaner af kunstgræs med infill af gummigranulat</t>
        </r>
      </text>
    </comment>
    <comment ref="J13" authorId="0" shapeId="0" xr:uid="{00000000-0006-0000-0400-000005000000}">
      <text>
        <r>
          <rPr>
            <sz val="9"/>
            <color indexed="81"/>
            <rFont val="Tahoma"/>
            <family val="2"/>
          </rPr>
          <t xml:space="preserve">Bek. om fastlæggelse af miljømål for vandløb, søer, overgangsvande, kystvande og grundvand. Nr. 1625 af 19/12/2017 
</t>
        </r>
      </text>
    </comment>
    <comment ref="N13" authorId="0" shapeId="0" xr:uid="{00000000-0006-0000-0400-000006000000}">
      <text>
        <r>
          <rPr>
            <sz val="9"/>
            <color indexed="81"/>
            <rFont val="Tahoma"/>
            <family val="2"/>
          </rPr>
          <t xml:space="preserve">Bek. om fastlæggelse af miljømål for vandløb, søer, overgangsvande, kystvande og grundvand. Nr. 1625 19/12/2017 
</t>
        </r>
      </text>
    </comment>
    <comment ref="R13" authorId="0" shapeId="0" xr:uid="{00000000-0006-0000-0400-000007000000}">
      <text>
        <r>
          <rPr>
            <sz val="9"/>
            <color indexed="81"/>
            <rFont val="Tahoma"/>
            <family val="2"/>
          </rPr>
          <t>Miljøstyrelsen: Liste over kvalitetskriterier i relation til forurenet jord og
kvalitetskriterier for drikkevand, opdateret maj 2014</t>
        </r>
      </text>
    </comment>
    <comment ref="B14" authorId="0" shapeId="0" xr:uid="{00000000-0006-0000-0400-000008000000}">
      <text>
        <r>
          <rPr>
            <sz val="9"/>
            <color indexed="81"/>
            <rFont val="Tahoma"/>
            <family val="2"/>
          </rPr>
          <t>Grønne tage - både ekstensive (mos- og sedumvegetation) og intensive (prydplæne, sommerblomster, krævende buske og træer). Der findes ingen data for regnvandskvaliteten for denne arealtype. Ved beregning ag stofkoncentrationer er benyttet regnvandsdata (våd + tør deposition)</t>
        </r>
      </text>
    </comment>
    <comment ref="B15" authorId="0" shapeId="0" xr:uid="{00000000-0006-0000-0400-000009000000}">
      <text>
        <r>
          <rPr>
            <sz val="9"/>
            <color indexed="81"/>
            <rFont val="Tahoma"/>
            <family val="2"/>
          </rPr>
          <t>Tage af kobber. Tage af beton, tegl, sten, skifer, fiber cement, eternit, tagpap, glas, plast med kobber tagrender, kobber nedløb eller kobber inddækninger</t>
        </r>
      </text>
    </comment>
    <comment ref="B16" authorId="0" shapeId="0" xr:uid="{00000000-0006-0000-0400-00000A000000}">
      <text>
        <r>
          <rPr>
            <sz val="9"/>
            <color indexed="81"/>
            <rFont val="Tahoma"/>
            <family val="2"/>
          </rPr>
          <t>Tage af zink. Tage af beton, tegl, sten, skifer, fiber cement, eternit, tagpap, glas, plast med zink tagrender, zink nedløb eller zink inddækninger</t>
        </r>
      </text>
    </comment>
    <comment ref="B17" authorId="0" shapeId="0" xr:uid="{00000000-0006-0000-0400-00000B000000}">
      <text>
        <r>
          <rPr>
            <sz val="9"/>
            <color indexed="81"/>
            <rFont val="Tahoma"/>
            <family val="2"/>
          </rPr>
          <t>Tage af andre materialer end zink, kobber og bly fx beton, tegl, sten, skifer, fiber cement, eternit, tagpap, glas og plast</t>
        </r>
      </text>
    </comment>
    <comment ref="J17" authorId="0" shapeId="0" xr:uid="{00000000-0006-0000-0400-00000C000000}">
      <text>
        <r>
          <rPr>
            <sz val="9"/>
            <color indexed="81"/>
            <rFont val="Tahoma"/>
            <family val="2"/>
          </rPr>
          <t>Minimumskrav for udledning til marine og ferske vandområder fra offentlige renseanlæg med en godkendt kapacitet på 5.000 PE eller derover (BEK nr. 1469 af 12/12/2017.
Det er muligt at indtaste et specifikt kriterie for det pågældende vandområde i stedet.</t>
        </r>
      </text>
    </comment>
    <comment ref="N17" authorId="1" shapeId="0" xr:uid="{00000000-0006-0000-0400-00000D000000}">
      <text>
        <r>
          <rPr>
            <sz val="9"/>
            <color indexed="81"/>
            <rFont val="Tahoma"/>
            <family val="2"/>
          </rPr>
          <t>Minimumskrav for udledning til marine og ferske vandområder fra offentlige renseanlæg med en godkendt kapacitet på 5.000 PE eller derover (BEK nr. 1469 af 12/12/2017).
Det er muligt at indtaste et specifikt kriterie for det pågældende vandområde i stedet.</t>
        </r>
      </text>
    </comment>
    <comment ref="B18" authorId="0" shapeId="0" xr:uid="{00000000-0006-0000-0400-00000E000000}">
      <text>
        <r>
          <rPr>
            <sz val="9"/>
            <color indexed="81"/>
            <rFont val="Tahoma"/>
            <family val="2"/>
          </rPr>
          <t>Veje med en Årsdøgntrafik (ÅDT) på mindre end 500 køretøjer/døgn fx villaveje</t>
        </r>
      </text>
    </comment>
    <comment ref="J18" authorId="0" shapeId="0" xr:uid="{00000000-0006-0000-0400-00000F000000}">
      <text>
        <r>
          <rPr>
            <sz val="9"/>
            <color indexed="81"/>
            <rFont val="Tahoma"/>
            <family val="2"/>
          </rPr>
          <t>Minimumskrav for udledning til marine og ferske vandområder fra offentlige renseanlæg med en godkendt kapacitet på 5.000 PE eller derover (BEK nr. 1469 af 12/12/2017).
Det er muligt at indtaste et specifikt kriterie for det pågældende vandområde i stedet.</t>
        </r>
      </text>
    </comment>
    <comment ref="N18" authorId="1" shapeId="0" xr:uid="{00000000-0006-0000-0400-000010000000}">
      <text>
        <r>
          <rPr>
            <sz val="9"/>
            <color indexed="81"/>
            <rFont val="Tahoma"/>
            <family val="2"/>
          </rPr>
          <t>Minimumskrav for udledning til marine og ferske vandområder fra offentlige renseanlæg med en godkendt kapacitet på 5.000 PE eller derover (BEK nr. 1469 af 12/12/2017).
Det er muligt at indtaste et specifikt kriterie for det pågældende vandområde i stedet.</t>
        </r>
      </text>
    </comment>
    <comment ref="B19" authorId="0" shapeId="0" xr:uid="{00000000-0006-0000-0400-000011000000}">
      <text>
        <r>
          <rPr>
            <sz val="9"/>
            <color indexed="81"/>
            <rFont val="Tahoma"/>
            <family val="2"/>
          </rPr>
          <t>Veje med en Årsdøgntrafik (ÅDT) på mindre end 5.000 køretøjer/døgn fx tilkørsels- og adgangsveje til villakvarterer</t>
        </r>
      </text>
    </comment>
    <comment ref="B20" authorId="0" shapeId="0" xr:uid="{00000000-0006-0000-0400-000012000000}">
      <text>
        <r>
          <rPr>
            <sz val="9"/>
            <color indexed="81"/>
            <rFont val="Tahoma"/>
            <family val="2"/>
          </rPr>
          <t>Veje med en Årsdøgntrafik (ÅDT) på 5.000-15.000 køretøjer/døgn fx hovedveje</t>
        </r>
      </text>
    </comment>
    <comment ref="B21" authorId="0" shapeId="0" xr:uid="{00000000-0006-0000-0400-000013000000}">
      <text>
        <r>
          <rPr>
            <sz val="9"/>
            <color indexed="81"/>
            <rFont val="Tahoma"/>
            <family val="2"/>
          </rPr>
          <t>Veje med en Årsdøgntrafik (ÅDT) på mere end 15.000 køretøjer/døgn fx større trafikerede veje og motorveje</t>
        </r>
      </text>
    </comment>
    <comment ref="J21" authorId="0" shapeId="0" xr:uid="{00000000-0006-0000-0400-000014000000}">
      <text>
        <r>
          <rPr>
            <sz val="9"/>
            <color indexed="81"/>
            <rFont val="Tahoma"/>
            <family val="2"/>
          </rPr>
          <t>Minimumskrav for udledning til marine og ferske vandområder fra offentlige renseanlæg med en godkendt kapacitet på 5.000 PE eller derover (BEK nr. 1469 af 12/12/2017.
Det er muligt at indtaste et specifikt kriterie for det pågældende vandområde i stedet.</t>
        </r>
      </text>
    </comment>
    <comment ref="N21" authorId="1" shapeId="0" xr:uid="{00000000-0006-0000-0400-000015000000}">
      <text>
        <r>
          <rPr>
            <sz val="9"/>
            <color indexed="81"/>
            <rFont val="Tahoma"/>
            <family val="2"/>
          </rPr>
          <t xml:space="preserve">Minimumskrav for udledning til marine og ferske vandområder fra offentlige renseanlæg med en godkendt kapacitet på 5.000 PE eller derover (BEK nr. 726 af 01 06 2016). for renseanæg med Kapacitet &gt;100.000 PE er kravet til TP &lt;1 mg/l
Det er muligt at indtaste et specifikt kriterie for det pågældende vandområde i stedet.
</t>
        </r>
      </text>
    </comment>
    <comment ref="R21" authorId="0" shapeId="0" xr:uid="{00000000-0006-0000-0400-000016000000}">
      <text>
        <r>
          <rPr>
            <sz val="9"/>
            <color indexed="81"/>
            <rFont val="Tahoma"/>
            <family val="2"/>
          </rPr>
          <t>Naturstyrelsen: Vandkvalitet og tilsyn med vandforsyningsanlæg. Vejledning 2014, Bilag A opdateret 2016. Bekrivelse af visse parametre i drikkevandskontrollen</t>
        </r>
      </text>
    </comment>
    <comment ref="B22" authorId="0" shapeId="0" xr:uid="{00000000-0006-0000-0400-000017000000}">
      <text>
        <r>
          <rPr>
            <sz val="9"/>
            <color indexed="81"/>
            <rFont val="Tahoma"/>
            <family val="2"/>
          </rPr>
          <t>Parkeringspladser med mere end 20 biler</t>
        </r>
      </text>
    </comment>
    <comment ref="J22" authorId="0" shapeId="0" xr:uid="{00000000-0006-0000-0400-000018000000}">
      <text>
        <r>
          <rPr>
            <sz val="9"/>
            <color indexed="81"/>
            <rFont val="Tahoma"/>
            <family val="2"/>
          </rPr>
          <t>Minimumskrav for udledning til marine og ferske vandområder fra offentlige renseanlæg med en godkendt kapacitet på 5.000 PE eller derover (BEK nr. 726 af 01 06 2016).
Det er muligt at indtaste et specifikt kriterie for det pågældende vandområde i stedet.</t>
        </r>
      </text>
    </comment>
    <comment ref="N22" authorId="1" shapeId="0" xr:uid="{00000000-0006-0000-0400-000019000000}">
      <text>
        <r>
          <rPr>
            <sz val="9"/>
            <color indexed="81"/>
            <rFont val="Tahoma"/>
            <family val="2"/>
          </rPr>
          <t>Minimumskrav for udledning til marine og ferske vandområder fra offentlige renseanlæg med en godkendt kapacitet på 5.000 PE eller derover (BEK nr. 1469 af 12/12/2017).
Det er muligt at indtaste et specifikt kriterie for det pågældende vandområde i stedet.</t>
        </r>
      </text>
    </comment>
    <comment ref="B23" authorId="0" shapeId="0" xr:uid="{00000000-0006-0000-0400-00001A000000}">
      <text>
        <r>
          <rPr>
            <sz val="9"/>
            <color indexed="81"/>
            <rFont val="Tahoma"/>
            <family val="2"/>
          </rPr>
          <t>Parkerings- og omlastningspladser for busser og lastbiler, rastepladser med bus- og lastbilstrafik. Der findes ingen regnkvalitetsdata for denn arealtype.</t>
        </r>
      </text>
    </comment>
    <comment ref="B24" authorId="0" shapeId="0" xr:uid="{00000000-0006-0000-0400-00001B000000}">
      <text>
        <r>
          <rPr>
            <sz val="9"/>
            <color indexed="81"/>
            <rFont val="Tahoma"/>
            <family val="2"/>
          </rPr>
          <t>Industriområder med blandet industri fx kontor, produktion, handel og transport</t>
        </r>
      </text>
    </comment>
    <comment ref="B25" authorId="0" shapeId="0" xr:uid="{00000000-0006-0000-0400-00001C000000}">
      <text>
        <r>
          <rPr>
            <sz val="9"/>
            <color indexed="81"/>
            <rFont val="Tahoma"/>
            <family val="2"/>
          </rPr>
          <t>Oplags- og sorteringspladser til industri- og husholdningsaffald. Genbrugspladser</t>
        </r>
      </text>
    </comment>
    <comment ref="B26" authorId="0" shapeId="0" xr:uid="{00000000-0006-0000-0400-00001D000000}">
      <text>
        <r>
          <rPr>
            <sz val="9"/>
            <color indexed="81"/>
            <rFont val="Tahoma"/>
            <family val="2"/>
          </rPr>
          <t>Villaområder/parcelhuskvartérer inklusiv villaveje</t>
        </r>
      </text>
    </comment>
    <comment ref="J26" authorId="0" shapeId="0" xr:uid="{00000000-0006-0000-0400-00001E000000}">
      <text>
        <r>
          <rPr>
            <sz val="9"/>
            <color indexed="81"/>
            <rFont val="Tahoma"/>
            <family val="2"/>
          </rPr>
          <t xml:space="preserve"> Kvalitetkravet er denne koncentration tilføjet den naturlige baggrundskoncentration.</t>
        </r>
      </text>
    </comment>
    <comment ref="N26" authorId="0" shapeId="0" xr:uid="{00000000-0006-0000-0400-00001F000000}">
      <text>
        <r>
          <rPr>
            <sz val="9"/>
            <color indexed="81"/>
            <rFont val="Tahoma"/>
            <family val="2"/>
          </rPr>
          <t>Kvalitetskravet for blødt vand  (H&lt;24 mg CaCO3/l) er 3,1 µg/l. Kvalitetkravet er denne koncentration tilføjet den naturlige baggrundskoncentration.</t>
        </r>
      </text>
    </comment>
    <comment ref="B27" authorId="0" shapeId="0" xr:uid="{00000000-0006-0000-0400-000020000000}">
      <text>
        <r>
          <rPr>
            <sz val="9"/>
            <color indexed="81"/>
            <rFont val="Tahoma"/>
            <family val="2"/>
          </rPr>
          <t>Høje boligområder med lejlighedskomplekser, kontorer og institutioner inkl. mindre veje og tilhørende p-pladser</t>
        </r>
      </text>
    </comment>
    <comment ref="J28" authorId="0" shapeId="0" xr:uid="{00000000-0006-0000-0400-000021000000}">
      <text>
        <r>
          <rPr>
            <sz val="9"/>
            <color indexed="81"/>
            <rFont val="Tahoma"/>
            <family val="2"/>
          </rPr>
          <t xml:space="preserve">Kvalitetskravet (1 µg/) gælder den biotilgængelige fraktion. Kvalitetskravet (4,9 µg/l) angiver den øvre koncentration uanset den naturlige baggrundskoncentration. </t>
        </r>
      </text>
    </comment>
    <comment ref="N28" authorId="0" shapeId="0" xr:uid="{00000000-0006-0000-0400-000022000000}">
      <text>
        <r>
          <rPr>
            <sz val="9"/>
            <color indexed="81"/>
            <rFont val="Tahoma"/>
            <family val="2"/>
          </rPr>
          <t xml:space="preserve">Miljøkvalitetskravet (1 µg/l) gælder den biotilgængelige fraktion. Miljøkvalitetskravet (4,9 µg/l) angiver den øvre koncentration af stoffet uanset den naturlige baggrundskoncentration. </t>
        </r>
      </text>
    </comment>
    <comment ref="K37" authorId="1" shapeId="0" xr:uid="{00000000-0006-0000-0400-000023000000}">
      <text>
        <r>
          <rPr>
            <sz val="9"/>
            <color indexed="81"/>
            <rFont val="Tahoma"/>
            <family val="2"/>
          </rPr>
          <t xml:space="preserve">Vær opmærksom på at detektionsgrænsen for stoffet næsten altid er større end kvalitetskravet og derfor er PEC / PNEC &gt;1 ikke nødvendigvis udtryk for en forhøjet miljørisiko. </t>
        </r>
      </text>
    </comment>
    <comment ref="O37" authorId="1" shapeId="0" xr:uid="{00000000-0006-0000-0400-000024000000}">
      <text>
        <r>
          <rPr>
            <sz val="9"/>
            <color indexed="81"/>
            <rFont val="Tahoma"/>
            <family val="2"/>
          </rPr>
          <t xml:space="preserve">Vær opmærksom på at detektionsgrænsen for stoffet næsten altid er større end kvalitetskravet og derfor er PEC / PNEC &gt;1 ikke nødvendigvis udtryk for en forhøjet miljørisiko. </t>
        </r>
      </text>
    </comment>
    <comment ref="K38" authorId="1" shapeId="0" xr:uid="{00000000-0006-0000-0400-000025000000}">
      <text>
        <r>
          <rPr>
            <sz val="9"/>
            <color indexed="81"/>
            <rFont val="Tahoma"/>
            <family val="2"/>
          </rPr>
          <t xml:space="preserve">Vær opmærksom på at detektionsgrænsen for stoffet næsten altid er større end kvalitetskravet og derfor er PEC / PNEC &gt;1 ikke nødvendigvis udtryk for en forhøjet miljørisiko. </t>
        </r>
      </text>
    </comment>
    <comment ref="O38" authorId="1" shapeId="0" xr:uid="{00000000-0006-0000-0400-000026000000}">
      <text>
        <r>
          <rPr>
            <sz val="9"/>
            <color indexed="81"/>
            <rFont val="Tahoma"/>
            <family val="2"/>
          </rPr>
          <t>Vær opmærksom på at detektionsgrænsen for stoffet næsten altid er større end kvalitetskravet og derfor er PEC//PNEC &gt;1 ikke nødvendigvis udtryk for en forhøjet miljørisiko.</t>
        </r>
      </text>
    </comment>
    <comment ref="J39" authorId="1" shapeId="0" xr:uid="{00000000-0006-0000-0400-000027000000}">
      <text>
        <r>
          <rPr>
            <sz val="9"/>
            <color indexed="81"/>
            <rFont val="Tahoma"/>
            <family val="2"/>
          </rPr>
          <t>For PAH'er gælder de generelle kvalitetskrav i vand for koncentrationen af benz(a)pyren, hvis toksicitet de er baseret på. Benz(a)pyren kan betragtes som markør for de øvrige PAH'er. Derfor behøver man kun at overvåge benz(a)pyren.</t>
        </r>
      </text>
    </comment>
    <comment ref="N39" authorId="1" shapeId="0" xr:uid="{00000000-0006-0000-0400-000028000000}">
      <text>
        <r>
          <rPr>
            <sz val="9"/>
            <color indexed="81"/>
            <rFont val="Tahoma"/>
            <family val="2"/>
          </rPr>
          <t xml:space="preserve">For PAH'er gælder de generelle kvalitetskrav i vand for koncentrationen af benz(a)pyren, hvis toksicitet de er baseret på. Benz(a)pyren kan betragtes som markør for de øvrige PAH'er. Derfor behøver man kun at overvåge benz(a)pyren.
</t>
        </r>
      </text>
    </comment>
    <comment ref="J40" authorId="1" shapeId="0" xr:uid="{00000000-0006-0000-0400-000029000000}">
      <text>
        <r>
          <rPr>
            <sz val="9"/>
            <color indexed="81"/>
            <rFont val="Tahoma"/>
            <family val="2"/>
          </rPr>
          <t xml:space="preserve">For PAH'er gælder de generelle kvalitetskrav i vand for koncentrationen af benz(a)pyren, hvis toksicitet de er baseret på. Benz(a)pyren kan betragtes som markør for de øvrige PAH'er. Derfor behøver man kun at overvåge benz(a)pyren.
</t>
        </r>
      </text>
    </comment>
    <comment ref="N40" authorId="1" shapeId="0" xr:uid="{00000000-0006-0000-0400-00002A000000}">
      <text>
        <r>
          <rPr>
            <sz val="9"/>
            <color indexed="81"/>
            <rFont val="Tahoma"/>
            <family val="2"/>
          </rPr>
          <t xml:space="preserve">For PAH'er gælder de generelle kvalitetskrav i vand for koncentrationen af benz(a)pyren, hvis toksicitet de er baseret på. Benz(a)pyren kan betragtes som markør for de øvrige PAH'er. Derfor behøver man kun at overvåge benz(a)pyren.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Kristina Buus Kjær</author>
  </authors>
  <commentList>
    <comment ref="A7" authorId="0" shapeId="0" xr:uid="{00000000-0006-0000-1000-000001000000}">
      <text>
        <r>
          <rPr>
            <sz val="9"/>
            <color indexed="81"/>
            <rFont val="Tahoma"/>
            <family val="2"/>
          </rPr>
          <t>EMC: Event Mean Concentration / Middelkoncentration af regnhændelse. Typisk flowproportionale eller nedbørsafhængige prøver
SC: Single concentration / Enkelt koncentration fra regnhændelse. Typisk stikprøver</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Kristina Buus Kjær</author>
  </authors>
  <commentList>
    <comment ref="A7" authorId="0" shapeId="0" xr:uid="{00000000-0006-0000-1100-000001000000}">
      <text>
        <r>
          <rPr>
            <sz val="9"/>
            <color indexed="81"/>
            <rFont val="Tahoma"/>
            <family val="2"/>
          </rPr>
          <t>EMC: Event Mean Concentration / Middelkoncentration af regnhændelse. Typisk flowproportionale eller nedbørsafhængige prøver
SC: Single concentration / Enkelt koncentration fra regnhændelse. Typisk stikprøver</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Bodil Mose Pedersen</author>
    <author>Kristina Buus Kjær</author>
  </authors>
  <commentList>
    <comment ref="J6" authorId="0" shapeId="0" xr:uid="{00000000-0006-0000-1200-000001000000}">
      <text>
        <r>
          <rPr>
            <b/>
            <sz val="9"/>
            <color indexed="81"/>
            <rFont val="Tahoma"/>
            <family val="2"/>
          </rPr>
          <t>Bodil Mose Pedersen:</t>
        </r>
        <r>
          <rPr>
            <sz val="9"/>
            <color indexed="81"/>
            <rFont val="Tahoma"/>
            <family val="2"/>
          </rPr>
          <t xml:space="preserve">
Blandprøve sammensat af tre stikprøver</t>
        </r>
      </text>
    </comment>
    <comment ref="K6" authorId="0" shapeId="0" xr:uid="{00000000-0006-0000-1200-000002000000}">
      <text>
        <r>
          <rPr>
            <b/>
            <sz val="9"/>
            <color indexed="81"/>
            <rFont val="Tahoma"/>
            <family val="2"/>
          </rPr>
          <t>Bodil Mose Pedersen:</t>
        </r>
        <r>
          <rPr>
            <sz val="9"/>
            <color indexed="81"/>
            <rFont val="Tahoma"/>
            <family val="2"/>
          </rPr>
          <t xml:space="preserve">
Blandprøve sammensat af tre stikprøver</t>
        </r>
      </text>
    </comment>
    <comment ref="L6" authorId="0" shapeId="0" xr:uid="{00000000-0006-0000-1200-000003000000}">
      <text>
        <r>
          <rPr>
            <b/>
            <sz val="9"/>
            <color indexed="81"/>
            <rFont val="Tahoma"/>
            <family val="2"/>
          </rPr>
          <t>Bodil Mose Pedersen:</t>
        </r>
        <r>
          <rPr>
            <sz val="9"/>
            <color indexed="81"/>
            <rFont val="Tahoma"/>
            <family val="2"/>
          </rPr>
          <t xml:space="preserve">
Blandprøve sammensat af tre stikprøver</t>
        </r>
      </text>
    </comment>
    <comment ref="M6" authorId="0" shapeId="0" xr:uid="{00000000-0006-0000-1200-000004000000}">
      <text>
        <r>
          <rPr>
            <b/>
            <sz val="9"/>
            <color indexed="81"/>
            <rFont val="Tahoma"/>
            <family val="2"/>
          </rPr>
          <t>Bodil Mose Pedersen:</t>
        </r>
        <r>
          <rPr>
            <sz val="9"/>
            <color indexed="81"/>
            <rFont val="Tahoma"/>
            <family val="2"/>
          </rPr>
          <t xml:space="preserve">
Blandprøve sammensat af tre stikprøver</t>
        </r>
      </text>
    </comment>
    <comment ref="N6" authorId="0" shapeId="0" xr:uid="{00000000-0006-0000-1200-000005000000}">
      <text>
        <r>
          <rPr>
            <b/>
            <sz val="9"/>
            <color indexed="81"/>
            <rFont val="Tahoma"/>
            <family val="2"/>
          </rPr>
          <t>Bodil Mose Pedersen:</t>
        </r>
        <r>
          <rPr>
            <sz val="9"/>
            <color indexed="81"/>
            <rFont val="Tahoma"/>
            <family val="2"/>
          </rPr>
          <t xml:space="preserve">
Blandprøve sammensat af tre stikprøver</t>
        </r>
      </text>
    </comment>
    <comment ref="O6" authorId="0" shapeId="0" xr:uid="{00000000-0006-0000-1200-000006000000}">
      <text>
        <r>
          <rPr>
            <b/>
            <sz val="9"/>
            <color indexed="81"/>
            <rFont val="Tahoma"/>
            <family val="2"/>
          </rPr>
          <t>Bodil Mose Pedersen:</t>
        </r>
        <r>
          <rPr>
            <sz val="9"/>
            <color indexed="81"/>
            <rFont val="Tahoma"/>
            <family val="2"/>
          </rPr>
          <t xml:space="preserve">
Blandprøve sammensat af tre stikprøver</t>
        </r>
      </text>
    </comment>
    <comment ref="P6" authorId="0" shapeId="0" xr:uid="{00000000-0006-0000-1200-000007000000}">
      <text>
        <r>
          <rPr>
            <b/>
            <sz val="9"/>
            <color indexed="81"/>
            <rFont val="Tahoma"/>
            <family val="2"/>
          </rPr>
          <t>Bodil Mose Pedersen:</t>
        </r>
        <r>
          <rPr>
            <sz val="9"/>
            <color indexed="81"/>
            <rFont val="Tahoma"/>
            <family val="2"/>
          </rPr>
          <t xml:space="preserve">
Blandprøve sammensat af tre stikprøver</t>
        </r>
      </text>
    </comment>
    <comment ref="Q6" authorId="0" shapeId="0" xr:uid="{00000000-0006-0000-1200-000008000000}">
      <text>
        <r>
          <rPr>
            <b/>
            <sz val="9"/>
            <color indexed="81"/>
            <rFont val="Tahoma"/>
            <family val="2"/>
          </rPr>
          <t>Bodil Mose Pedersen:</t>
        </r>
        <r>
          <rPr>
            <sz val="9"/>
            <color indexed="81"/>
            <rFont val="Tahoma"/>
            <family val="2"/>
          </rPr>
          <t xml:space="preserve">
Blandprøve sammensat af tre stikprøver</t>
        </r>
      </text>
    </comment>
    <comment ref="R6" authorId="0" shapeId="0" xr:uid="{00000000-0006-0000-1200-000009000000}">
      <text>
        <r>
          <rPr>
            <b/>
            <sz val="9"/>
            <color indexed="81"/>
            <rFont val="Tahoma"/>
            <family val="2"/>
          </rPr>
          <t>Bodil Mose Pedersen:</t>
        </r>
        <r>
          <rPr>
            <sz val="9"/>
            <color indexed="81"/>
            <rFont val="Tahoma"/>
            <family val="2"/>
          </rPr>
          <t xml:space="preserve">
Blandprøve sammensat af tre stikprøver</t>
        </r>
      </text>
    </comment>
    <comment ref="S6" authorId="0" shapeId="0" xr:uid="{00000000-0006-0000-1200-00000A000000}">
      <text>
        <r>
          <rPr>
            <b/>
            <sz val="9"/>
            <color indexed="81"/>
            <rFont val="Tahoma"/>
            <family val="2"/>
          </rPr>
          <t>Bodil Mose Pedersen:</t>
        </r>
        <r>
          <rPr>
            <sz val="9"/>
            <color indexed="81"/>
            <rFont val="Tahoma"/>
            <family val="2"/>
          </rPr>
          <t xml:space="preserve">
Blandprøve sammensat af tre stikprøver</t>
        </r>
      </text>
    </comment>
    <comment ref="T6" authorId="0" shapeId="0" xr:uid="{00000000-0006-0000-1200-00000B000000}">
      <text>
        <r>
          <rPr>
            <b/>
            <sz val="9"/>
            <color indexed="81"/>
            <rFont val="Tahoma"/>
            <family val="2"/>
          </rPr>
          <t>Bodil Mose Pedersen:</t>
        </r>
        <r>
          <rPr>
            <sz val="9"/>
            <color indexed="81"/>
            <rFont val="Tahoma"/>
            <family val="2"/>
          </rPr>
          <t xml:space="preserve">
Blandprøve sammensat af tre stikprøver</t>
        </r>
      </text>
    </comment>
    <comment ref="U6" authorId="0" shapeId="0" xr:uid="{00000000-0006-0000-1200-00000C000000}">
      <text>
        <r>
          <rPr>
            <b/>
            <sz val="9"/>
            <color indexed="81"/>
            <rFont val="Tahoma"/>
            <family val="2"/>
          </rPr>
          <t>Bodil Mose Pedersen:</t>
        </r>
        <r>
          <rPr>
            <sz val="9"/>
            <color indexed="81"/>
            <rFont val="Tahoma"/>
            <family val="2"/>
          </rPr>
          <t xml:space="preserve">
Blandprøve sammensat af tre stikprøver</t>
        </r>
      </text>
    </comment>
    <comment ref="V6" authorId="0" shapeId="0" xr:uid="{00000000-0006-0000-1200-00000D000000}">
      <text>
        <r>
          <rPr>
            <b/>
            <sz val="9"/>
            <color indexed="81"/>
            <rFont val="Tahoma"/>
            <family val="2"/>
          </rPr>
          <t>Bodil Mose Pedersen:</t>
        </r>
        <r>
          <rPr>
            <sz val="9"/>
            <color indexed="81"/>
            <rFont val="Tahoma"/>
            <family val="2"/>
          </rPr>
          <t xml:space="preserve">
Blandprøve sammensat af tre stikprøver</t>
        </r>
      </text>
    </comment>
    <comment ref="W6" authorId="0" shapeId="0" xr:uid="{00000000-0006-0000-1200-00000E000000}">
      <text>
        <r>
          <rPr>
            <b/>
            <sz val="9"/>
            <color indexed="81"/>
            <rFont val="Tahoma"/>
            <family val="2"/>
          </rPr>
          <t>Bodil Mose Pedersen:</t>
        </r>
        <r>
          <rPr>
            <sz val="9"/>
            <color indexed="81"/>
            <rFont val="Tahoma"/>
            <family val="2"/>
          </rPr>
          <t xml:space="preserve">
Blandprøve sammensat af tre stikprøver</t>
        </r>
      </text>
    </comment>
    <comment ref="X6" authorId="0" shapeId="0" xr:uid="{00000000-0006-0000-1200-00000F000000}">
      <text>
        <r>
          <rPr>
            <b/>
            <sz val="9"/>
            <color indexed="81"/>
            <rFont val="Tahoma"/>
            <family val="2"/>
          </rPr>
          <t>Bodil Mose Pedersen:</t>
        </r>
        <r>
          <rPr>
            <sz val="9"/>
            <color indexed="81"/>
            <rFont val="Tahoma"/>
            <family val="2"/>
          </rPr>
          <t xml:space="preserve">
Blandprøve sammensat af tre stikprøver</t>
        </r>
      </text>
    </comment>
    <comment ref="Y6" authorId="0" shapeId="0" xr:uid="{00000000-0006-0000-1200-000010000000}">
      <text>
        <r>
          <rPr>
            <b/>
            <sz val="9"/>
            <color indexed="81"/>
            <rFont val="Tahoma"/>
            <family val="2"/>
          </rPr>
          <t>Bodil Mose Pedersen:</t>
        </r>
        <r>
          <rPr>
            <sz val="9"/>
            <color indexed="81"/>
            <rFont val="Tahoma"/>
            <family val="2"/>
          </rPr>
          <t xml:space="preserve">
Blandprøve sammensat af tre stikprøver</t>
        </r>
      </text>
    </comment>
    <comment ref="Z6" authorId="0" shapeId="0" xr:uid="{00000000-0006-0000-1200-000011000000}">
      <text>
        <r>
          <rPr>
            <b/>
            <sz val="9"/>
            <color indexed="81"/>
            <rFont val="Tahoma"/>
            <family val="2"/>
          </rPr>
          <t>Bodil Mose Pedersen:</t>
        </r>
        <r>
          <rPr>
            <sz val="9"/>
            <color indexed="81"/>
            <rFont val="Tahoma"/>
            <family val="2"/>
          </rPr>
          <t xml:space="preserve">
Blandprøve sammensat af tre stikprøver</t>
        </r>
      </text>
    </comment>
    <comment ref="AA6" authorId="0" shapeId="0" xr:uid="{00000000-0006-0000-1200-000012000000}">
      <text>
        <r>
          <rPr>
            <b/>
            <sz val="9"/>
            <color indexed="81"/>
            <rFont val="Tahoma"/>
            <family val="2"/>
          </rPr>
          <t>Bodil Mose Pedersen:</t>
        </r>
        <r>
          <rPr>
            <sz val="9"/>
            <color indexed="81"/>
            <rFont val="Tahoma"/>
            <family val="2"/>
          </rPr>
          <t xml:space="preserve">
Blandprøve sammensat af tre stikprøver</t>
        </r>
      </text>
    </comment>
    <comment ref="AB6" authorId="0" shapeId="0" xr:uid="{00000000-0006-0000-1200-000013000000}">
      <text>
        <r>
          <rPr>
            <b/>
            <sz val="9"/>
            <color indexed="81"/>
            <rFont val="Tahoma"/>
            <family val="2"/>
          </rPr>
          <t>Bodil Mose Pedersen:</t>
        </r>
        <r>
          <rPr>
            <sz val="9"/>
            <color indexed="81"/>
            <rFont val="Tahoma"/>
            <family val="2"/>
          </rPr>
          <t xml:space="preserve">
Blandprøve sammensat af tre stikprøver</t>
        </r>
      </text>
    </comment>
    <comment ref="AC6" authorId="0" shapeId="0" xr:uid="{00000000-0006-0000-1200-000014000000}">
      <text>
        <r>
          <rPr>
            <b/>
            <sz val="9"/>
            <color indexed="81"/>
            <rFont val="Tahoma"/>
            <family val="2"/>
          </rPr>
          <t>Bodil Mose Pedersen:</t>
        </r>
        <r>
          <rPr>
            <sz val="9"/>
            <color indexed="81"/>
            <rFont val="Tahoma"/>
            <family val="2"/>
          </rPr>
          <t xml:space="preserve">
Blandprøve sammensat af tre stikprøver</t>
        </r>
      </text>
    </comment>
    <comment ref="AD6" authorId="0" shapeId="0" xr:uid="{00000000-0006-0000-1200-000015000000}">
      <text>
        <r>
          <rPr>
            <b/>
            <sz val="9"/>
            <color indexed="81"/>
            <rFont val="Tahoma"/>
            <family val="2"/>
          </rPr>
          <t>Bodil Mose Pedersen:</t>
        </r>
        <r>
          <rPr>
            <sz val="9"/>
            <color indexed="81"/>
            <rFont val="Tahoma"/>
            <family val="2"/>
          </rPr>
          <t xml:space="preserve">
Blandprøve sammensat af tre stikprøver</t>
        </r>
      </text>
    </comment>
    <comment ref="AE6" authorId="0" shapeId="0" xr:uid="{00000000-0006-0000-1200-000016000000}">
      <text>
        <r>
          <rPr>
            <b/>
            <sz val="9"/>
            <color indexed="81"/>
            <rFont val="Tahoma"/>
            <family val="2"/>
          </rPr>
          <t>Bodil Mose Pedersen:</t>
        </r>
        <r>
          <rPr>
            <sz val="9"/>
            <color indexed="81"/>
            <rFont val="Tahoma"/>
            <family val="2"/>
          </rPr>
          <t xml:space="preserve">
Blandprøve sammensat af tre stikprøver</t>
        </r>
      </text>
    </comment>
    <comment ref="AF6" authorId="0" shapeId="0" xr:uid="{00000000-0006-0000-1200-000017000000}">
      <text>
        <r>
          <rPr>
            <b/>
            <sz val="9"/>
            <color indexed="81"/>
            <rFont val="Tahoma"/>
            <family val="2"/>
          </rPr>
          <t>Bodil Mose Pedersen:</t>
        </r>
        <r>
          <rPr>
            <sz val="9"/>
            <color indexed="81"/>
            <rFont val="Tahoma"/>
            <family val="2"/>
          </rPr>
          <t xml:space="preserve">
Blandprøve sammensat af tre stikprøver</t>
        </r>
      </text>
    </comment>
    <comment ref="AG6" authorId="0" shapeId="0" xr:uid="{00000000-0006-0000-1200-000018000000}">
      <text>
        <r>
          <rPr>
            <b/>
            <sz val="9"/>
            <color indexed="81"/>
            <rFont val="Tahoma"/>
            <family val="2"/>
          </rPr>
          <t>Bodil Mose Pedersen:</t>
        </r>
        <r>
          <rPr>
            <sz val="9"/>
            <color indexed="81"/>
            <rFont val="Tahoma"/>
            <family val="2"/>
          </rPr>
          <t xml:space="preserve">
Blandprøve sammensat af tre stikprøver</t>
        </r>
      </text>
    </comment>
    <comment ref="AH6" authorId="0" shapeId="0" xr:uid="{00000000-0006-0000-1200-000019000000}">
      <text>
        <r>
          <rPr>
            <b/>
            <sz val="9"/>
            <color indexed="81"/>
            <rFont val="Tahoma"/>
            <family val="2"/>
          </rPr>
          <t>Bodil Mose Pedersen:</t>
        </r>
        <r>
          <rPr>
            <sz val="9"/>
            <color indexed="81"/>
            <rFont val="Tahoma"/>
            <family val="2"/>
          </rPr>
          <t xml:space="preserve">
Blandprøve sammensat af tre stikprøver</t>
        </r>
      </text>
    </comment>
    <comment ref="AI6" authorId="0" shapeId="0" xr:uid="{00000000-0006-0000-1200-00001A000000}">
      <text>
        <r>
          <rPr>
            <b/>
            <sz val="9"/>
            <color indexed="81"/>
            <rFont val="Tahoma"/>
            <family val="2"/>
          </rPr>
          <t>Bodil Mose Pedersen:</t>
        </r>
        <r>
          <rPr>
            <sz val="9"/>
            <color indexed="81"/>
            <rFont val="Tahoma"/>
            <family val="2"/>
          </rPr>
          <t xml:space="preserve">
Blandprøve sammensat af tre stikprøver</t>
        </r>
      </text>
    </comment>
    <comment ref="A7" authorId="1" shapeId="0" xr:uid="{00000000-0006-0000-1200-00001B000000}">
      <text>
        <r>
          <rPr>
            <sz val="9"/>
            <color indexed="81"/>
            <rFont val="Tahoma"/>
            <family val="2"/>
          </rPr>
          <t>EMC: Event Mean Concentration / Middelkoncentration af regnhændelse. Typisk flowproportionale eller nedbørsafhængige prøver
SC: Single concentration / Enkelt koncentration fra regnhændelse. Typisk stikprøver</t>
        </r>
      </text>
    </comment>
    <comment ref="J7" authorId="0" shapeId="0" xr:uid="{00000000-0006-0000-1200-00001C000000}">
      <text>
        <r>
          <rPr>
            <b/>
            <sz val="9"/>
            <color indexed="81"/>
            <rFont val="Tahoma"/>
            <family val="2"/>
          </rPr>
          <t>Bodil Mose Pedersen:</t>
        </r>
        <r>
          <rPr>
            <sz val="9"/>
            <color indexed="81"/>
            <rFont val="Tahoma"/>
            <family val="2"/>
          </rPr>
          <t xml:space="preserve">
Stikprøve der repræsenterer 38 mm regn over 19 dage</t>
        </r>
      </text>
    </comment>
    <comment ref="K7" authorId="0" shapeId="0" xr:uid="{00000000-0006-0000-1200-00001D000000}">
      <text>
        <r>
          <rPr>
            <b/>
            <sz val="9"/>
            <color indexed="81"/>
            <rFont val="Tahoma"/>
            <family val="2"/>
          </rPr>
          <t>Bodil Mose Pedersen:</t>
        </r>
        <r>
          <rPr>
            <sz val="9"/>
            <color indexed="81"/>
            <rFont val="Tahoma"/>
            <family val="2"/>
          </rPr>
          <t xml:space="preserve">
Stikprøve der repræsenterer 13,6 mm regn over 6 dage</t>
        </r>
      </text>
    </comment>
    <comment ref="L7" authorId="0" shapeId="0" xr:uid="{00000000-0006-0000-1200-00001E000000}">
      <text>
        <r>
          <rPr>
            <b/>
            <sz val="9"/>
            <color indexed="81"/>
            <rFont val="Tahoma"/>
            <family val="2"/>
          </rPr>
          <t>Bodil Mose Pedersen:</t>
        </r>
        <r>
          <rPr>
            <sz val="9"/>
            <color indexed="81"/>
            <rFont val="Tahoma"/>
            <family val="2"/>
          </rPr>
          <t xml:space="preserve">
Stikprøve der repræsenterer 6,8 mm regn over 3 dage</t>
        </r>
      </text>
    </comment>
    <comment ref="M7" authorId="0" shapeId="0" xr:uid="{00000000-0006-0000-1200-00001F000000}">
      <text>
        <r>
          <rPr>
            <b/>
            <sz val="9"/>
            <color indexed="81"/>
            <rFont val="Tahoma"/>
            <family val="2"/>
          </rPr>
          <t>Bodil Mose Pedersen:</t>
        </r>
        <r>
          <rPr>
            <sz val="9"/>
            <color indexed="81"/>
            <rFont val="Tahoma"/>
            <family val="2"/>
          </rPr>
          <t xml:space="preserve">
Stikprøve der repræsenterer 32,2 mm regn over 14 dage</t>
        </r>
      </text>
    </comment>
    <comment ref="N7" authorId="0" shapeId="0" xr:uid="{00000000-0006-0000-1200-000020000000}">
      <text>
        <r>
          <rPr>
            <b/>
            <sz val="9"/>
            <color indexed="81"/>
            <rFont val="Tahoma"/>
            <family val="2"/>
          </rPr>
          <t>Bodil Mose Pedersen:</t>
        </r>
        <r>
          <rPr>
            <sz val="9"/>
            <color indexed="81"/>
            <rFont val="Tahoma"/>
            <family val="2"/>
          </rPr>
          <t xml:space="preserve">
Stikprøve der repræsenterer 63,8 mm regn over 7 dage</t>
        </r>
      </text>
    </comment>
    <comment ref="O7" authorId="0" shapeId="0" xr:uid="{00000000-0006-0000-1200-000021000000}">
      <text>
        <r>
          <rPr>
            <b/>
            <sz val="9"/>
            <color indexed="81"/>
            <rFont val="Tahoma"/>
            <family val="2"/>
          </rPr>
          <t>Bodil Mose Pedersen:</t>
        </r>
        <r>
          <rPr>
            <sz val="9"/>
            <color indexed="81"/>
            <rFont val="Tahoma"/>
            <family val="2"/>
          </rPr>
          <t xml:space="preserve">
Stikprøve der repræsenterer 36,6 mm regn over 11 dage</t>
        </r>
      </text>
    </comment>
    <comment ref="P7" authorId="0" shapeId="0" xr:uid="{00000000-0006-0000-1200-000022000000}">
      <text>
        <r>
          <rPr>
            <b/>
            <sz val="9"/>
            <color indexed="81"/>
            <rFont val="Tahoma"/>
            <family val="2"/>
          </rPr>
          <t>Bodil Mose Pedersen:</t>
        </r>
        <r>
          <rPr>
            <sz val="9"/>
            <color indexed="81"/>
            <rFont val="Tahoma"/>
            <family val="2"/>
          </rPr>
          <t xml:space="preserve">
Stikprøve der repræsenterer 40,4 mm regn over 15 dage</t>
        </r>
      </text>
    </comment>
    <comment ref="Q7" authorId="0" shapeId="0" xr:uid="{00000000-0006-0000-1200-000023000000}">
      <text>
        <r>
          <rPr>
            <b/>
            <sz val="9"/>
            <color indexed="81"/>
            <rFont val="Tahoma"/>
            <family val="2"/>
          </rPr>
          <t>Bodil Mose Pedersen:</t>
        </r>
        <r>
          <rPr>
            <sz val="9"/>
            <color indexed="81"/>
            <rFont val="Tahoma"/>
            <family val="2"/>
          </rPr>
          <t xml:space="preserve">
Stikprøve der repræsenterer 39,2 mm regn over 9 dage</t>
        </r>
      </text>
    </comment>
    <comment ref="R7" authorId="0" shapeId="0" xr:uid="{00000000-0006-0000-1200-000024000000}">
      <text>
        <r>
          <rPr>
            <b/>
            <sz val="9"/>
            <color indexed="81"/>
            <rFont val="Tahoma"/>
            <family val="2"/>
          </rPr>
          <t>Bodil Mose Pedersen:</t>
        </r>
        <r>
          <rPr>
            <sz val="9"/>
            <color indexed="81"/>
            <rFont val="Tahoma"/>
            <family val="2"/>
          </rPr>
          <t xml:space="preserve">
Stikprøve der repræsenterer 9,8 mm regn over 7 dage</t>
        </r>
      </text>
    </comment>
    <comment ref="S7" authorId="0" shapeId="0" xr:uid="{00000000-0006-0000-1200-000025000000}">
      <text>
        <r>
          <rPr>
            <b/>
            <sz val="9"/>
            <color indexed="81"/>
            <rFont val="Tahoma"/>
            <family val="2"/>
          </rPr>
          <t>Bodil Mose Pedersen:</t>
        </r>
        <r>
          <rPr>
            <sz val="9"/>
            <color indexed="81"/>
            <rFont val="Tahoma"/>
            <family val="2"/>
          </rPr>
          <t xml:space="preserve">
Stikprøve der repræsenterer 17,0 mm regn over 3 dage</t>
        </r>
      </text>
    </comment>
    <comment ref="T7" authorId="0" shapeId="0" xr:uid="{00000000-0006-0000-1200-000026000000}">
      <text>
        <r>
          <rPr>
            <b/>
            <sz val="9"/>
            <color indexed="81"/>
            <rFont val="Tahoma"/>
            <family val="2"/>
          </rPr>
          <t>Bodil Mose Pedersen:</t>
        </r>
        <r>
          <rPr>
            <sz val="9"/>
            <color indexed="81"/>
            <rFont val="Tahoma"/>
            <family val="2"/>
          </rPr>
          <t xml:space="preserve">
Stikprøve der repræsenterer 59,0 mm regn over 13 dage</t>
        </r>
      </text>
    </comment>
    <comment ref="U7" authorId="0" shapeId="0" xr:uid="{00000000-0006-0000-1200-000027000000}">
      <text>
        <r>
          <rPr>
            <b/>
            <sz val="9"/>
            <color indexed="81"/>
            <rFont val="Tahoma"/>
            <family val="2"/>
          </rPr>
          <t>Bodil Mose Pedersen:</t>
        </r>
        <r>
          <rPr>
            <sz val="9"/>
            <color indexed="81"/>
            <rFont val="Tahoma"/>
            <family val="2"/>
          </rPr>
          <t xml:space="preserve">
Stikprøve der repræsenterer 47,6 mm regn over 20 dage</t>
        </r>
      </text>
    </comment>
    <comment ref="V7" authorId="0" shapeId="0" xr:uid="{00000000-0006-0000-1200-000028000000}">
      <text>
        <r>
          <rPr>
            <b/>
            <sz val="9"/>
            <color indexed="81"/>
            <rFont val="Tahoma"/>
            <family val="2"/>
          </rPr>
          <t>Bodil Mose Pedersen:</t>
        </r>
        <r>
          <rPr>
            <sz val="9"/>
            <color indexed="81"/>
            <rFont val="Tahoma"/>
            <family val="2"/>
          </rPr>
          <t xml:space="preserve">
Stikprøve der repræsenterer 14,4 mm regn over 15 dage</t>
        </r>
      </text>
    </comment>
    <comment ref="W7" authorId="0" shapeId="0" xr:uid="{00000000-0006-0000-1200-000029000000}">
      <text>
        <r>
          <rPr>
            <b/>
            <sz val="9"/>
            <color indexed="81"/>
            <rFont val="Tahoma"/>
            <family val="2"/>
          </rPr>
          <t>Bodil Mose Pedersen:</t>
        </r>
        <r>
          <rPr>
            <sz val="9"/>
            <color indexed="81"/>
            <rFont val="Tahoma"/>
            <family val="2"/>
          </rPr>
          <t xml:space="preserve">
Stikprøve der repræsenterer 60,8 mm regn over 55 dage</t>
        </r>
      </text>
    </comment>
    <comment ref="X7" authorId="0" shapeId="0" xr:uid="{00000000-0006-0000-1200-00002A000000}">
      <text>
        <r>
          <rPr>
            <b/>
            <sz val="9"/>
            <color indexed="81"/>
            <rFont val="Tahoma"/>
            <family val="2"/>
          </rPr>
          <t>Bodil Mose Pedersen:</t>
        </r>
        <r>
          <rPr>
            <sz val="9"/>
            <color indexed="81"/>
            <rFont val="Tahoma"/>
            <family val="2"/>
          </rPr>
          <t xml:space="preserve">
Stikprøve der repræsenterer 7,2 mm regn over 7 dage</t>
        </r>
      </text>
    </comment>
    <comment ref="Y7" authorId="0" shapeId="0" xr:uid="{00000000-0006-0000-1200-00002B000000}">
      <text>
        <r>
          <rPr>
            <b/>
            <sz val="9"/>
            <color indexed="81"/>
            <rFont val="Tahoma"/>
            <family val="2"/>
          </rPr>
          <t>Bodil Mose Pedersen:</t>
        </r>
        <r>
          <rPr>
            <sz val="9"/>
            <color indexed="81"/>
            <rFont val="Tahoma"/>
            <family val="2"/>
          </rPr>
          <t xml:space="preserve">
Stikprøve der repræsenterer 24,2 mm regn over 11 dage</t>
        </r>
      </text>
    </comment>
    <comment ref="Z7" authorId="0" shapeId="0" xr:uid="{00000000-0006-0000-1200-00002C000000}">
      <text>
        <r>
          <rPr>
            <b/>
            <sz val="9"/>
            <color indexed="81"/>
            <rFont val="Tahoma"/>
            <family val="2"/>
          </rPr>
          <t>Bodil Mose Pedersen:</t>
        </r>
        <r>
          <rPr>
            <sz val="9"/>
            <color indexed="81"/>
            <rFont val="Tahoma"/>
            <family val="2"/>
          </rPr>
          <t xml:space="preserve">
Stikprøve der repræsenterer 110,6 mm regn over 10 dage</t>
        </r>
      </text>
    </comment>
    <comment ref="AA7" authorId="0" shapeId="0" xr:uid="{00000000-0006-0000-1200-00002D000000}">
      <text>
        <r>
          <rPr>
            <b/>
            <sz val="9"/>
            <color indexed="81"/>
            <rFont val="Tahoma"/>
            <family val="2"/>
          </rPr>
          <t>Bodil Mose Pedersen:</t>
        </r>
        <r>
          <rPr>
            <sz val="9"/>
            <color indexed="81"/>
            <rFont val="Tahoma"/>
            <family val="2"/>
          </rPr>
          <t xml:space="preserve">
Stikprøve der repræsenterer 76,2 mm regn over 27 dage</t>
        </r>
      </text>
    </comment>
    <comment ref="AB7" authorId="0" shapeId="0" xr:uid="{00000000-0006-0000-1200-00002E000000}">
      <text>
        <r>
          <rPr>
            <b/>
            <sz val="9"/>
            <color indexed="81"/>
            <rFont val="Tahoma"/>
            <family val="2"/>
          </rPr>
          <t>Bodil Mose Pedersen:</t>
        </r>
        <r>
          <rPr>
            <sz val="9"/>
            <color indexed="81"/>
            <rFont val="Tahoma"/>
            <family val="2"/>
          </rPr>
          <t xml:space="preserve">
Stikprøve der repræsenterer 45,6 mm regn over 35 dage</t>
        </r>
      </text>
    </comment>
    <comment ref="AC7" authorId="0" shapeId="0" xr:uid="{00000000-0006-0000-1200-00002F000000}">
      <text>
        <r>
          <rPr>
            <b/>
            <sz val="9"/>
            <color indexed="81"/>
            <rFont val="Tahoma"/>
            <family val="2"/>
          </rPr>
          <t>Bodil Mose Pedersen:</t>
        </r>
        <r>
          <rPr>
            <sz val="9"/>
            <color indexed="81"/>
            <rFont val="Tahoma"/>
            <family val="2"/>
          </rPr>
          <t xml:space="preserve">
Stikprøve der repræsenterer 36,6 mm regn over 11 dage</t>
        </r>
      </text>
    </comment>
    <comment ref="AD7" authorId="0" shapeId="0" xr:uid="{00000000-0006-0000-1200-000030000000}">
      <text>
        <r>
          <rPr>
            <b/>
            <sz val="9"/>
            <color indexed="81"/>
            <rFont val="Tahoma"/>
            <family val="2"/>
          </rPr>
          <t>Bodil Mose Pedersen:</t>
        </r>
        <r>
          <rPr>
            <sz val="9"/>
            <color indexed="81"/>
            <rFont val="Tahoma"/>
            <family val="2"/>
          </rPr>
          <t xml:space="preserve">
Stikprøve der repræsenterer 40,4 mm regn over 15 dage</t>
        </r>
      </text>
    </comment>
    <comment ref="AE7" authorId="0" shapeId="0" xr:uid="{00000000-0006-0000-1200-000031000000}">
      <text>
        <r>
          <rPr>
            <b/>
            <sz val="9"/>
            <color indexed="81"/>
            <rFont val="Tahoma"/>
            <family val="2"/>
          </rPr>
          <t>Bodil Mose Pedersen:</t>
        </r>
        <r>
          <rPr>
            <sz val="9"/>
            <color indexed="81"/>
            <rFont val="Tahoma"/>
            <family val="2"/>
          </rPr>
          <t xml:space="preserve">
Stikprøve der repræsenterer 39,2 mm regn over 9 dage</t>
        </r>
      </text>
    </comment>
    <comment ref="AF7" authorId="0" shapeId="0" xr:uid="{00000000-0006-0000-1200-000032000000}">
      <text>
        <r>
          <rPr>
            <b/>
            <sz val="9"/>
            <color indexed="81"/>
            <rFont val="Tahoma"/>
            <family val="2"/>
          </rPr>
          <t>Bodil Mose Pedersen:</t>
        </r>
        <r>
          <rPr>
            <sz val="9"/>
            <color indexed="81"/>
            <rFont val="Tahoma"/>
            <family val="2"/>
          </rPr>
          <t xml:space="preserve">
Stikprøve der repræsenterer 13 mm regn over 16,8 dage</t>
        </r>
      </text>
    </comment>
    <comment ref="AG7" authorId="0" shapeId="0" xr:uid="{00000000-0006-0000-1200-000033000000}">
      <text>
        <r>
          <rPr>
            <b/>
            <sz val="9"/>
            <color indexed="81"/>
            <rFont val="Tahoma"/>
            <family val="2"/>
          </rPr>
          <t>Bodil Mose Pedersen:</t>
        </r>
        <r>
          <rPr>
            <sz val="9"/>
            <color indexed="81"/>
            <rFont val="Tahoma"/>
            <family val="2"/>
          </rPr>
          <t xml:space="preserve">
Stikprøve der repræsenterer 15 mm regn over 7 dage</t>
        </r>
      </text>
    </comment>
    <comment ref="AI7" authorId="0" shapeId="0" xr:uid="{00000000-0006-0000-1200-000034000000}">
      <text>
        <r>
          <rPr>
            <b/>
            <sz val="9"/>
            <color indexed="81"/>
            <rFont val="Tahoma"/>
            <family val="2"/>
          </rPr>
          <t>Bodil Mose Pedersen:</t>
        </r>
        <r>
          <rPr>
            <sz val="9"/>
            <color indexed="81"/>
            <rFont val="Tahoma"/>
            <family val="2"/>
          </rPr>
          <t xml:space="preserve">
Stikprøve der repræsenterer 39,6 mm regn over 14 dage</t>
        </r>
      </text>
    </comment>
    <comment ref="AK7" authorId="0" shapeId="0" xr:uid="{00000000-0006-0000-1200-000035000000}">
      <text>
        <r>
          <rPr>
            <b/>
            <sz val="9"/>
            <color indexed="81"/>
            <rFont val="Tahoma"/>
            <family val="2"/>
          </rPr>
          <t>Bodil Mose Pedersen:</t>
        </r>
        <r>
          <rPr>
            <sz val="9"/>
            <color indexed="81"/>
            <rFont val="Tahoma"/>
            <family val="2"/>
          </rPr>
          <t xml:space="preserve">
Stikprøve der repræsenterer 16,8 mm regn over 14 dage</t>
        </r>
      </text>
    </comment>
    <comment ref="AL7" authorId="0" shapeId="0" xr:uid="{00000000-0006-0000-1200-000036000000}">
      <text>
        <r>
          <rPr>
            <b/>
            <sz val="9"/>
            <color indexed="81"/>
            <rFont val="Tahoma"/>
            <family val="2"/>
          </rPr>
          <t>Bodil Mose Pedersen:</t>
        </r>
        <r>
          <rPr>
            <sz val="9"/>
            <color indexed="81"/>
            <rFont val="Tahoma"/>
            <family val="2"/>
          </rPr>
          <t xml:space="preserve">
Stikprøve der repræsenterer 35,6 mm regn over 15 dage</t>
        </r>
      </text>
    </comment>
    <comment ref="AM7" authorId="0" shapeId="0" xr:uid="{00000000-0006-0000-1200-000037000000}">
      <text>
        <r>
          <rPr>
            <b/>
            <sz val="9"/>
            <color indexed="81"/>
            <rFont val="Tahoma"/>
            <family val="2"/>
          </rPr>
          <t>Bodil Mose Pedersen:</t>
        </r>
        <r>
          <rPr>
            <sz val="9"/>
            <color indexed="81"/>
            <rFont val="Tahoma"/>
            <family val="2"/>
          </rPr>
          <t xml:space="preserve">
Stikprøve der repræsenterer 8 mm regn over 8 dage</t>
        </r>
      </text>
    </comment>
    <comment ref="AN7" authorId="0" shapeId="0" xr:uid="{00000000-0006-0000-1200-000038000000}">
      <text>
        <r>
          <rPr>
            <b/>
            <sz val="9"/>
            <color indexed="81"/>
            <rFont val="Tahoma"/>
            <family val="2"/>
          </rPr>
          <t>Bodil Mose Pedersen:</t>
        </r>
        <r>
          <rPr>
            <sz val="9"/>
            <color indexed="81"/>
            <rFont val="Tahoma"/>
            <family val="2"/>
          </rPr>
          <t xml:space="preserve">
Stikprøve der repræsenterer 45,2 mm regn over 19 dage</t>
        </r>
      </text>
    </comment>
    <comment ref="AO7" authorId="0" shapeId="0" xr:uid="{00000000-0006-0000-1200-000039000000}">
      <text>
        <r>
          <rPr>
            <b/>
            <sz val="9"/>
            <color indexed="81"/>
            <rFont val="Tahoma"/>
            <family val="2"/>
          </rPr>
          <t>Bodil Mose Pedersen:</t>
        </r>
        <r>
          <rPr>
            <sz val="9"/>
            <color indexed="81"/>
            <rFont val="Tahoma"/>
            <family val="2"/>
          </rPr>
          <t xml:space="preserve">
Stikprøve der repræsenterer 86,6 mm regn over 48 dage</t>
        </r>
      </text>
    </comment>
    <comment ref="AP7" authorId="0" shapeId="0" xr:uid="{00000000-0006-0000-1200-00003A000000}">
      <text>
        <r>
          <rPr>
            <b/>
            <sz val="9"/>
            <color indexed="81"/>
            <rFont val="Tahoma"/>
            <family val="2"/>
          </rPr>
          <t>Bodil Mose Pedersen:</t>
        </r>
        <r>
          <rPr>
            <sz val="9"/>
            <color indexed="81"/>
            <rFont val="Tahoma"/>
            <family val="2"/>
          </rPr>
          <t xml:space="preserve">
Stikprøve der repræsenterer27,6 mm regn over 14 dage</t>
        </r>
      </text>
    </comment>
    <comment ref="AQ7" authorId="0" shapeId="0" xr:uid="{00000000-0006-0000-1200-00003B000000}">
      <text>
        <r>
          <rPr>
            <b/>
            <sz val="9"/>
            <color indexed="81"/>
            <rFont val="Tahoma"/>
            <family val="2"/>
          </rPr>
          <t>Bodil Mose Pedersen:</t>
        </r>
        <r>
          <rPr>
            <sz val="9"/>
            <color indexed="81"/>
            <rFont val="Tahoma"/>
            <family val="2"/>
          </rPr>
          <t xml:space="preserve">
Stikprøve der repræsenterer 54,4 mm regn over 15 dage</t>
        </r>
      </text>
    </comment>
    <comment ref="AR7" authorId="0" shapeId="0" xr:uid="{00000000-0006-0000-1200-00003C000000}">
      <text>
        <r>
          <rPr>
            <b/>
            <sz val="9"/>
            <color indexed="81"/>
            <rFont val="Tahoma"/>
            <family val="2"/>
          </rPr>
          <t>Bodil Mose Pedersen:</t>
        </r>
        <r>
          <rPr>
            <sz val="9"/>
            <color indexed="81"/>
            <rFont val="Tahoma"/>
            <family val="2"/>
          </rPr>
          <t xml:space="preserve">
Stikprøve der repræsenterer 45,6 mm regn over 35 dage</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Kristina Buus Kjær</author>
    <author>Bodil Mose Pedersen</author>
  </authors>
  <commentList>
    <comment ref="A7" authorId="0" shapeId="0" xr:uid="{00000000-0006-0000-1300-000001000000}">
      <text>
        <r>
          <rPr>
            <sz val="9"/>
            <color indexed="81"/>
            <rFont val="Tahoma"/>
            <family val="2"/>
          </rPr>
          <t>EMC: Event Mean Concentration / Middelkoncentration af regnhændelse. Typisk flowproportionale eller nedbørsafhængige prøver
SC: Single concentration / Enkelt koncentration fra regnhændelse. Typisk stikprøver</t>
        </r>
      </text>
    </comment>
    <comment ref="U7" authorId="1" shapeId="0" xr:uid="{00000000-0006-0000-1300-000002000000}">
      <text>
        <r>
          <rPr>
            <b/>
            <sz val="9"/>
            <color indexed="81"/>
            <rFont val="Tahoma"/>
            <family val="2"/>
          </rPr>
          <t>Bodil Mose Pedersen:</t>
        </r>
        <r>
          <rPr>
            <sz val="9"/>
            <color indexed="81"/>
            <rFont val="Tahoma"/>
            <family val="2"/>
          </rPr>
          <t xml:space="preserve">
Stikprøve der repræsenterer 16,8 mm regn over 14 dage</t>
        </r>
      </text>
    </comment>
    <comment ref="V7" authorId="1" shapeId="0" xr:uid="{00000000-0006-0000-1300-000003000000}">
      <text>
        <r>
          <rPr>
            <b/>
            <sz val="9"/>
            <color indexed="81"/>
            <rFont val="Tahoma"/>
            <family val="2"/>
          </rPr>
          <t>Bodil Mose Pedersen:</t>
        </r>
        <r>
          <rPr>
            <sz val="9"/>
            <color indexed="81"/>
            <rFont val="Tahoma"/>
            <family val="2"/>
          </rPr>
          <t xml:space="preserve">
Stikprøve der repræsenterer 35,6 mm regn over 15 dage</t>
        </r>
      </text>
    </comment>
    <comment ref="W7" authorId="1" shapeId="0" xr:uid="{00000000-0006-0000-1300-000004000000}">
      <text>
        <r>
          <rPr>
            <b/>
            <sz val="9"/>
            <color indexed="81"/>
            <rFont val="Tahoma"/>
            <family val="2"/>
          </rPr>
          <t>Bodil Mose Pedersen:</t>
        </r>
        <r>
          <rPr>
            <sz val="9"/>
            <color indexed="81"/>
            <rFont val="Tahoma"/>
            <family val="2"/>
          </rPr>
          <t xml:space="preserve">
Stikprøve der repræsenterer 8 mm regn over 8 dage</t>
        </r>
      </text>
    </comment>
    <comment ref="X7" authorId="1" shapeId="0" xr:uid="{00000000-0006-0000-1300-000005000000}">
      <text>
        <r>
          <rPr>
            <b/>
            <sz val="9"/>
            <color indexed="81"/>
            <rFont val="Tahoma"/>
            <family val="2"/>
          </rPr>
          <t>Bodil Mose Pedersen:</t>
        </r>
        <r>
          <rPr>
            <sz val="9"/>
            <color indexed="81"/>
            <rFont val="Tahoma"/>
            <family val="2"/>
          </rPr>
          <t xml:space="preserve">
Stikprøve der repræsenterer 45,2 mm regn over 19 dage</t>
        </r>
      </text>
    </comment>
    <comment ref="Y7" authorId="1" shapeId="0" xr:uid="{00000000-0006-0000-1300-000006000000}">
      <text>
        <r>
          <rPr>
            <b/>
            <sz val="9"/>
            <color indexed="81"/>
            <rFont val="Tahoma"/>
            <family val="2"/>
          </rPr>
          <t>Bodil Mose Pedersen:</t>
        </r>
        <r>
          <rPr>
            <sz val="9"/>
            <color indexed="81"/>
            <rFont val="Tahoma"/>
            <family val="2"/>
          </rPr>
          <t xml:space="preserve">
Stikprøve der repræsenterer 86,6 mm regn over 48 dage</t>
        </r>
      </text>
    </comment>
    <comment ref="Z7" authorId="1" shapeId="0" xr:uid="{00000000-0006-0000-1300-000007000000}">
      <text>
        <r>
          <rPr>
            <b/>
            <sz val="9"/>
            <color indexed="81"/>
            <rFont val="Tahoma"/>
            <family val="2"/>
          </rPr>
          <t>Bodil Mose Pedersen:</t>
        </r>
        <r>
          <rPr>
            <sz val="9"/>
            <color indexed="81"/>
            <rFont val="Tahoma"/>
            <family val="2"/>
          </rPr>
          <t xml:space="preserve">
Stikprøve der repræsenterer27,6 mm regn over 14 dage</t>
        </r>
      </text>
    </comment>
    <comment ref="AA7" authorId="1" shapeId="0" xr:uid="{00000000-0006-0000-1300-000008000000}">
      <text>
        <r>
          <rPr>
            <b/>
            <sz val="9"/>
            <color indexed="81"/>
            <rFont val="Tahoma"/>
            <family val="2"/>
          </rPr>
          <t>Bodil Mose Pedersen:</t>
        </r>
        <r>
          <rPr>
            <sz val="9"/>
            <color indexed="81"/>
            <rFont val="Tahoma"/>
            <family val="2"/>
          </rPr>
          <t xml:space="preserve">
Stikprøve der repræsenterer 54,4 mm regn over 15 dage</t>
        </r>
      </text>
    </comment>
    <comment ref="AB7" authorId="1" shapeId="0" xr:uid="{00000000-0006-0000-1300-000009000000}">
      <text>
        <r>
          <rPr>
            <b/>
            <sz val="9"/>
            <color indexed="81"/>
            <rFont val="Tahoma"/>
            <family val="2"/>
          </rPr>
          <t>Bodil Mose Pedersen:</t>
        </r>
        <r>
          <rPr>
            <sz val="9"/>
            <color indexed="81"/>
            <rFont val="Tahoma"/>
            <family val="2"/>
          </rPr>
          <t xml:space="preserve">
Stikprøve der repræsenterer 45,6 mm regn over 35 dage</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Kristina Buus Kjær</author>
  </authors>
  <commentList>
    <comment ref="A7" authorId="0" shapeId="0" xr:uid="{00000000-0006-0000-1400-000001000000}">
      <text>
        <r>
          <rPr>
            <sz val="9"/>
            <color indexed="81"/>
            <rFont val="Tahoma"/>
            <family val="2"/>
          </rPr>
          <t>EMC: Event Mean Concentration / Middelkoncentration af regnhændelse. Typisk flowproportionale eller nedbørsafhængige prøver
SC: Single concentration / Enkelt koncentration fra regnhændelse. Typisk stikprøver</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Kristina Buus Kjær</author>
  </authors>
  <commentList>
    <comment ref="A7" authorId="0" shapeId="0" xr:uid="{00000000-0006-0000-1500-000001000000}">
      <text>
        <r>
          <rPr>
            <sz val="9"/>
            <color indexed="81"/>
            <rFont val="Tahoma"/>
            <family val="2"/>
          </rPr>
          <t>EMC: Event Mean Concentration / Middelkoncentration af regnhændelse. Typisk flowproportionale eller nedbørsafhængige prøver
SC: Single concentration / Enkelt koncentration fra regnhændelse. Typisk stikprøver</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Kristina Buus Kjær</author>
  </authors>
  <commentList>
    <comment ref="A7" authorId="0" shapeId="0" xr:uid="{00000000-0006-0000-1600-000001000000}">
      <text>
        <r>
          <rPr>
            <sz val="9"/>
            <color indexed="81"/>
            <rFont val="Tahoma"/>
            <family val="2"/>
          </rPr>
          <t>EMC: Event Mean Concentration / Middelkoncentration af regnhændelse. Typisk flowproportionale eller nedbørsafhængige prøver
SC: Single concentration / Enkelt koncentration fra regnhændelse. Typisk stikprøver</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Kristina Buus Kjær</author>
  </authors>
  <commentList>
    <comment ref="A7" authorId="0" shapeId="0" xr:uid="{00000000-0006-0000-1700-000001000000}">
      <text>
        <r>
          <rPr>
            <sz val="9"/>
            <color indexed="81"/>
            <rFont val="Tahoma"/>
            <family val="2"/>
          </rPr>
          <t>EMC: Event Mean Concentration / Middelkoncentration af regnhændelse. Typisk flowproportionale eller nedbørsafhængige prøver
SC: Single concentration / Enkelt koncentration fra regnhændelse. Typisk stikprøver</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Kristina Buus Kjær</author>
  </authors>
  <commentList>
    <comment ref="A7" authorId="0" shapeId="0" xr:uid="{00000000-0006-0000-1800-000001000000}">
      <text>
        <r>
          <rPr>
            <sz val="9"/>
            <color indexed="81"/>
            <rFont val="Tahoma"/>
            <family val="2"/>
          </rPr>
          <t>EMC: Event Mean Concentration / Middelkoncentration af regnhændelse. Typisk flowproportionale eller nedbørsafhængige prøver
SC: Single concentration / Enkelt koncentration fra regnhændelse. Typisk stikprøver</t>
        </r>
      </text>
    </comment>
    <comment ref="L36" authorId="0" shapeId="0" xr:uid="{00000000-0006-0000-1800-000002000000}">
      <text>
        <r>
          <rPr>
            <sz val="9"/>
            <color indexed="81"/>
            <rFont val="Tahoma"/>
            <family val="2"/>
          </rPr>
          <t>Sum af 16 PAH</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Kristina Buus Kjær</author>
  </authors>
  <commentList>
    <comment ref="A7" authorId="0" shapeId="0" xr:uid="{00000000-0006-0000-1900-000001000000}">
      <text>
        <r>
          <rPr>
            <sz val="9"/>
            <color indexed="81"/>
            <rFont val="Tahoma"/>
            <family val="2"/>
          </rPr>
          <t>EMC: Event Mean Concentration / Middelkoncentration af regnhændelse. Typisk flowproportionale eller nedbørsafhængige prøver
SC: Single concentration / Enkelt koncentration fra regnhændelse. Typisk stikprøver</t>
        </r>
      </text>
    </comment>
    <comment ref="P7" authorId="0" shapeId="0" xr:uid="{00000000-0006-0000-1900-000002000000}">
      <text>
        <r>
          <rPr>
            <sz val="9"/>
            <color indexed="81"/>
            <rFont val="Tahoma"/>
            <family val="2"/>
          </rPr>
          <t>Prøven indeholdt en del sediment fra prøvetagnignsbrønden og vurderes ikke helt repræsentativ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Kristina Buus Kjær</author>
  </authors>
  <commentList>
    <comment ref="B9" authorId="0" shapeId="0" xr:uid="{00000000-0006-0000-0500-000001000000}">
      <text>
        <r>
          <rPr>
            <sz val="9"/>
            <color indexed="81"/>
            <rFont val="Tahoma"/>
            <family val="2"/>
          </rPr>
          <t>10 års dekade-normalen (2001-2010) for hele Danmark er anvendt som beregningsgrundlag. Du kan ændre nedbørsmængden, hvis der er kendskab til den lokale nedbør i området.</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Bodil Mose Pedersen</author>
    <author>Kristina Buus Kjær</author>
  </authors>
  <commentList>
    <comment ref="BV5" authorId="0" shapeId="0" xr:uid="{00000000-0006-0000-1A00-000001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BW5" authorId="0" shapeId="0" xr:uid="{00000000-0006-0000-1A00-000002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BX5" authorId="0" shapeId="0" xr:uid="{00000000-0006-0000-1A00-000003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BY5" authorId="0" shapeId="0" xr:uid="{00000000-0006-0000-1A00-000004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BZ5" authorId="0" shapeId="0" xr:uid="{00000000-0006-0000-1A00-000005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A5" authorId="0" shapeId="0" xr:uid="{00000000-0006-0000-1A00-000006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B5" authorId="0" shapeId="0" xr:uid="{00000000-0006-0000-1A00-000007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C5" authorId="0" shapeId="0" xr:uid="{00000000-0006-0000-1A00-000008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D5" authorId="0" shapeId="0" xr:uid="{00000000-0006-0000-1A00-000009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E5" authorId="0" shapeId="0" xr:uid="{00000000-0006-0000-1A00-00000A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F5" authorId="0" shapeId="0" xr:uid="{00000000-0006-0000-1A00-00000B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G5" authorId="0" shapeId="0" xr:uid="{00000000-0006-0000-1A00-00000C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H5" authorId="0" shapeId="0" xr:uid="{00000000-0006-0000-1A00-00000D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I5" authorId="0" shapeId="0" xr:uid="{00000000-0006-0000-1A00-00000E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J5" authorId="0" shapeId="0" xr:uid="{00000000-0006-0000-1A00-00000F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K5" authorId="0" shapeId="0" xr:uid="{00000000-0006-0000-1A00-000010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L5" authorId="0" shapeId="0" xr:uid="{00000000-0006-0000-1A00-000011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M5" authorId="0" shapeId="0" xr:uid="{00000000-0006-0000-1A00-000012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N5" authorId="0" shapeId="0" xr:uid="{00000000-0006-0000-1A00-000013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O5" authorId="0" shapeId="0" xr:uid="{00000000-0006-0000-1A00-000014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P5" authorId="0" shapeId="0" xr:uid="{00000000-0006-0000-1A00-000015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Q5" authorId="0" shapeId="0" xr:uid="{00000000-0006-0000-1A00-000016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R5" authorId="0" shapeId="0" xr:uid="{00000000-0006-0000-1A00-000017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S5" authorId="0" shapeId="0" xr:uid="{00000000-0006-0000-1A00-000018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T5" authorId="0" shapeId="0" xr:uid="{00000000-0006-0000-1A00-000019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U5" authorId="0" shapeId="0" xr:uid="{00000000-0006-0000-1A00-00001A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V5" authorId="0" shapeId="0" xr:uid="{00000000-0006-0000-1A00-00001B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W5" authorId="0" shapeId="0" xr:uid="{00000000-0006-0000-1A00-00001C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X5" authorId="0" shapeId="0" xr:uid="{00000000-0006-0000-1A00-00001D000000}">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Y5" authorId="0" shapeId="0" xr:uid="{5F4ABC94-B86D-4D12-B1DE-3483E2B964A1}">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CZ5" authorId="0" shapeId="0" xr:uid="{93B5D3A5-AE6D-4429-92E2-D168D8A1129D}">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DA5" authorId="0" shapeId="0" xr:uid="{305A3D11-2AE1-452A-BD50-EBE0FC259754}">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DB5" authorId="0" shapeId="0" xr:uid="{1BF2A251-92CA-4EE0-92C4-410E8E0400A4}">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DC5" authorId="0" shapeId="0" xr:uid="{39F9CDC1-21A7-4193-8FDD-45709DA71935}">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DD5" authorId="0" shapeId="0" xr:uid="{92A9AD13-B2FA-4452-AE70-3095AA89C5D7}">
      <text>
        <r>
          <rPr>
            <b/>
            <sz val="9"/>
            <color indexed="81"/>
            <rFont val="Tahoma"/>
            <family val="2"/>
          </rPr>
          <t>Bodil Mose Pedersen:
Miljøstyrelsen har ikke tidligere offentliggjort disse data og derfor kan eventuelle outliers senere blive fjernet</t>
        </r>
        <r>
          <rPr>
            <sz val="9"/>
            <color indexed="81"/>
            <rFont val="Tahoma"/>
            <family val="2"/>
          </rPr>
          <t xml:space="preserve">
</t>
        </r>
      </text>
    </comment>
    <comment ref="A7" authorId="1" shapeId="0" xr:uid="{00000000-0006-0000-1A00-00001E000000}">
      <text>
        <r>
          <rPr>
            <sz val="9"/>
            <color indexed="81"/>
            <rFont val="Tahoma"/>
            <family val="2"/>
          </rPr>
          <t>EMC: Event Mean Concentration / Middelkoncentration af regnhændelse. Typisk flowproportionale eller nedbørsafhængige prøver
SC: Single concentration / Enkelt koncentration fra regnhændelse. Typisk stikprøver</t>
        </r>
      </text>
    </comment>
    <comment ref="CM7" authorId="0" shapeId="0" xr:uid="{00000000-0006-0000-1A00-00001F000000}">
      <text>
        <r>
          <rPr>
            <b/>
            <sz val="9"/>
            <color indexed="81"/>
            <rFont val="Tahoma"/>
            <family val="2"/>
          </rPr>
          <t>Bodil Mose Pedersen:</t>
        </r>
        <r>
          <rPr>
            <sz val="9"/>
            <color indexed="81"/>
            <rFont val="Tahoma"/>
            <family val="2"/>
          </rPr>
          <t xml:space="preserve">
måleperiode 32 dage</t>
        </r>
      </text>
    </comment>
    <comment ref="CN7" authorId="0" shapeId="0" xr:uid="{00000000-0006-0000-1A00-000020000000}">
      <text>
        <r>
          <rPr>
            <b/>
            <sz val="9"/>
            <color indexed="81"/>
            <rFont val="Tahoma"/>
            <family val="2"/>
          </rPr>
          <t>Bodil Mose Pedersen:</t>
        </r>
        <r>
          <rPr>
            <sz val="9"/>
            <color indexed="81"/>
            <rFont val="Tahoma"/>
            <family val="2"/>
          </rPr>
          <t xml:space="preserve">
måleperiode 52 dage</t>
        </r>
      </text>
    </comment>
    <comment ref="CO7" authorId="0" shapeId="0" xr:uid="{00000000-0006-0000-1A00-000021000000}">
      <text>
        <r>
          <rPr>
            <b/>
            <sz val="9"/>
            <color indexed="81"/>
            <rFont val="Tahoma"/>
            <family val="2"/>
          </rPr>
          <t>Bodil Mose Pedersen:</t>
        </r>
        <r>
          <rPr>
            <sz val="9"/>
            <color indexed="81"/>
            <rFont val="Tahoma"/>
            <family val="2"/>
          </rPr>
          <t xml:space="preserve">
måleperiode 34 dage</t>
        </r>
      </text>
    </comment>
    <comment ref="CP7" authorId="0" shapeId="0" xr:uid="{00000000-0006-0000-1A00-000022000000}">
      <text>
        <r>
          <rPr>
            <b/>
            <sz val="9"/>
            <color indexed="81"/>
            <rFont val="Tahoma"/>
            <family val="2"/>
          </rPr>
          <t>Bodil Mose Pedersen:</t>
        </r>
        <r>
          <rPr>
            <sz val="9"/>
            <color indexed="81"/>
            <rFont val="Tahoma"/>
            <family val="2"/>
          </rPr>
          <t xml:space="preserve">
måleperiode 32 dage</t>
        </r>
      </text>
    </comment>
    <comment ref="CQ7" authorId="0" shapeId="0" xr:uid="{00000000-0006-0000-1A00-000023000000}">
      <text>
        <r>
          <rPr>
            <b/>
            <sz val="9"/>
            <color indexed="81"/>
            <rFont val="Tahoma"/>
            <family val="2"/>
          </rPr>
          <t>Bodil Mose Pedersen:</t>
        </r>
        <r>
          <rPr>
            <sz val="9"/>
            <color indexed="81"/>
            <rFont val="Tahoma"/>
            <family val="2"/>
          </rPr>
          <t xml:space="preserve">
måleperiode 63 dage</t>
        </r>
      </text>
    </comment>
    <comment ref="CR7" authorId="0" shapeId="0" xr:uid="{00000000-0006-0000-1A00-000024000000}">
      <text>
        <r>
          <rPr>
            <b/>
            <sz val="9"/>
            <color indexed="81"/>
            <rFont val="Tahoma"/>
            <family val="2"/>
          </rPr>
          <t>Bodil Mose Pedersen:</t>
        </r>
        <r>
          <rPr>
            <sz val="9"/>
            <color indexed="81"/>
            <rFont val="Tahoma"/>
            <family val="2"/>
          </rPr>
          <t xml:space="preserve">
måleperiode 43 dage</t>
        </r>
      </text>
    </comment>
    <comment ref="CS7" authorId="0" shapeId="0" xr:uid="{00000000-0006-0000-1A00-000025000000}">
      <text>
        <r>
          <rPr>
            <b/>
            <sz val="9"/>
            <color indexed="81"/>
            <rFont val="Tahoma"/>
            <family val="2"/>
          </rPr>
          <t>Bodil Mose Pedersen:</t>
        </r>
        <r>
          <rPr>
            <sz val="9"/>
            <color indexed="81"/>
            <rFont val="Tahoma"/>
            <family val="2"/>
          </rPr>
          <t xml:space="preserve">
måleperiode 25 dage</t>
        </r>
      </text>
    </comment>
    <comment ref="CT7" authorId="0" shapeId="0" xr:uid="{00000000-0006-0000-1A00-000026000000}">
      <text>
        <r>
          <rPr>
            <b/>
            <sz val="9"/>
            <color indexed="81"/>
            <rFont val="Tahoma"/>
            <family val="2"/>
          </rPr>
          <t>Bodil Mose Pedersen:</t>
        </r>
        <r>
          <rPr>
            <sz val="9"/>
            <color indexed="81"/>
            <rFont val="Tahoma"/>
            <family val="2"/>
          </rPr>
          <t xml:space="preserve">
måleperiode 17 dage</t>
        </r>
      </text>
    </comment>
    <comment ref="CU7" authorId="0" shapeId="0" xr:uid="{00000000-0006-0000-1A00-000027000000}">
      <text>
        <r>
          <rPr>
            <b/>
            <sz val="9"/>
            <color indexed="81"/>
            <rFont val="Tahoma"/>
            <family val="2"/>
          </rPr>
          <t>Bodil Mose Pedersen:</t>
        </r>
        <r>
          <rPr>
            <sz val="9"/>
            <color indexed="81"/>
            <rFont val="Tahoma"/>
            <family val="2"/>
          </rPr>
          <t xml:space="preserve">
måleperiode 25 dage</t>
        </r>
      </text>
    </comment>
    <comment ref="CV7" authorId="0" shapeId="0" xr:uid="{00000000-0006-0000-1A00-000028000000}">
      <text>
        <r>
          <rPr>
            <b/>
            <sz val="9"/>
            <color indexed="81"/>
            <rFont val="Tahoma"/>
            <family val="2"/>
          </rPr>
          <t>Bodil Mose Pedersen:</t>
        </r>
        <r>
          <rPr>
            <sz val="9"/>
            <color indexed="81"/>
            <rFont val="Tahoma"/>
            <family val="2"/>
          </rPr>
          <t xml:space="preserve">
måleperiode 21 dage</t>
        </r>
      </text>
    </comment>
    <comment ref="CW7" authorId="0" shapeId="0" xr:uid="{00000000-0006-0000-1A00-000029000000}">
      <text>
        <r>
          <rPr>
            <b/>
            <sz val="9"/>
            <color indexed="81"/>
            <rFont val="Tahoma"/>
            <family val="2"/>
          </rPr>
          <t>Bodil Mose Pedersen:</t>
        </r>
        <r>
          <rPr>
            <sz val="9"/>
            <color indexed="81"/>
            <rFont val="Tahoma"/>
            <family val="2"/>
          </rPr>
          <t xml:space="preserve">
måleperiode 8 dage</t>
        </r>
      </text>
    </comment>
    <comment ref="CX7" authorId="0" shapeId="0" xr:uid="{00000000-0006-0000-1A00-00002A000000}">
      <text>
        <r>
          <rPr>
            <b/>
            <sz val="9"/>
            <color indexed="81"/>
            <rFont val="Tahoma"/>
            <family val="2"/>
          </rPr>
          <t>Bodil Mose Pedersen:</t>
        </r>
        <r>
          <rPr>
            <sz val="9"/>
            <color indexed="81"/>
            <rFont val="Tahoma"/>
            <family val="2"/>
          </rPr>
          <t xml:space="preserve">
måleperiode 14 dage</t>
        </r>
      </text>
    </comment>
    <comment ref="CY7" authorId="0" shapeId="0" xr:uid="{00000000-0006-0000-1A00-00002B000000}">
      <text>
        <r>
          <rPr>
            <b/>
            <sz val="9"/>
            <color indexed="81"/>
            <rFont val="Tahoma"/>
            <family val="2"/>
          </rPr>
          <t>Bodil Mose Pedersen:</t>
        </r>
        <r>
          <rPr>
            <sz val="9"/>
            <color indexed="81"/>
            <rFont val="Tahoma"/>
            <family val="2"/>
          </rPr>
          <t xml:space="preserve">
Måleperiode 17 dage</t>
        </r>
      </text>
    </comment>
    <comment ref="CZ7" authorId="0" shapeId="0" xr:uid="{00000000-0006-0000-1A00-00002C000000}">
      <text>
        <r>
          <rPr>
            <b/>
            <sz val="9"/>
            <color indexed="81"/>
            <rFont val="Tahoma"/>
            <family val="2"/>
          </rPr>
          <t>Bodil Mose Pedersen:</t>
        </r>
        <r>
          <rPr>
            <sz val="9"/>
            <color indexed="81"/>
            <rFont val="Tahoma"/>
            <family val="2"/>
          </rPr>
          <t xml:space="preserve">
Måleperiode 18 dage</t>
        </r>
      </text>
    </comment>
    <comment ref="DA7" authorId="0" shapeId="0" xr:uid="{00000000-0006-0000-1A00-00002D000000}">
      <text>
        <r>
          <rPr>
            <b/>
            <sz val="9"/>
            <color indexed="81"/>
            <rFont val="Tahoma"/>
            <family val="2"/>
          </rPr>
          <t>Bodil Mose Pedersen:</t>
        </r>
        <r>
          <rPr>
            <sz val="9"/>
            <color indexed="81"/>
            <rFont val="Tahoma"/>
            <family val="2"/>
          </rPr>
          <t xml:space="preserve">
Måleperiode 4
 dage</t>
        </r>
      </text>
    </comment>
    <comment ref="DB7" authorId="0" shapeId="0" xr:uid="{00000000-0006-0000-1A00-00002E000000}">
      <text>
        <r>
          <rPr>
            <b/>
            <sz val="9"/>
            <color indexed="81"/>
            <rFont val="Tahoma"/>
            <family val="2"/>
          </rPr>
          <t>Bodil Mose Pedersen:</t>
        </r>
        <r>
          <rPr>
            <sz val="9"/>
            <color indexed="81"/>
            <rFont val="Tahoma"/>
            <family val="2"/>
          </rPr>
          <t xml:space="preserve">
Måleperiode 24
 dage</t>
        </r>
      </text>
    </comment>
    <comment ref="DC7" authorId="0" shapeId="0" xr:uid="{00000000-0006-0000-1A00-00002F000000}">
      <text>
        <r>
          <rPr>
            <b/>
            <sz val="9"/>
            <color indexed="81"/>
            <rFont val="Tahoma"/>
            <family val="2"/>
          </rPr>
          <t>Bodil Mose Pedersen:</t>
        </r>
        <r>
          <rPr>
            <sz val="9"/>
            <color indexed="81"/>
            <rFont val="Tahoma"/>
            <family val="2"/>
          </rPr>
          <t xml:space="preserve">
Måleperiode 10 dage</t>
        </r>
      </text>
    </comment>
    <comment ref="DD7" authorId="0" shapeId="0" xr:uid="{00000000-0006-0000-1A00-000030000000}">
      <text>
        <r>
          <rPr>
            <b/>
            <sz val="9"/>
            <color indexed="81"/>
            <rFont val="Tahoma"/>
            <family val="2"/>
          </rPr>
          <t>Bodil Mose Pedersen:</t>
        </r>
        <r>
          <rPr>
            <sz val="9"/>
            <color indexed="81"/>
            <rFont val="Tahoma"/>
            <family val="2"/>
          </rPr>
          <t xml:space="preserve">
Måleperiode 12
 dage</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Kristina Buus Kjær</author>
    <author>Bodil Mose Pedersen</author>
  </authors>
  <commentList>
    <comment ref="A1" authorId="0" shapeId="0" xr:uid="{00000000-0006-0000-1B00-000001000000}">
      <text>
        <r>
          <rPr>
            <sz val="9"/>
            <color indexed="81"/>
            <rFont val="Tahoma"/>
            <family val="2"/>
          </rPr>
          <t>Boligområder med lejligheder, institutioner, evt. kontorer og tilhørende p-pladser</t>
        </r>
      </text>
    </comment>
    <comment ref="S5" authorId="1" shapeId="0" xr:uid="{00000000-0006-0000-1B00-000002000000}">
      <text>
        <r>
          <rPr>
            <b/>
            <sz val="9"/>
            <color indexed="81"/>
            <rFont val="Tahoma"/>
            <family val="2"/>
          </rPr>
          <t>Bodil Mose Pedersen:</t>
        </r>
        <r>
          <rPr>
            <sz val="9"/>
            <color indexed="81"/>
            <rFont val="Tahoma"/>
            <family val="2"/>
          </rPr>
          <t xml:space="preserve">
Data fra Miljøstyrelsen har ikke tidligere været offentliggjort og derfor kan outliiers senere blive fjernet</t>
        </r>
      </text>
    </comment>
    <comment ref="T5" authorId="1" shapeId="0" xr:uid="{00000000-0006-0000-1B00-000003000000}">
      <text>
        <r>
          <rPr>
            <b/>
            <sz val="9"/>
            <color indexed="81"/>
            <rFont val="Tahoma"/>
            <family val="2"/>
          </rPr>
          <t>Bodil Mose Pedersen:</t>
        </r>
        <r>
          <rPr>
            <sz val="9"/>
            <color indexed="81"/>
            <rFont val="Tahoma"/>
            <family val="2"/>
          </rPr>
          <t xml:space="preserve">
Data fra Miljøstyrelsen har ikke tidligere været offentliggjort og derfor kan outliiers senere blive fjernet</t>
        </r>
      </text>
    </comment>
    <comment ref="U5" authorId="1" shapeId="0" xr:uid="{00000000-0006-0000-1B00-000004000000}">
      <text>
        <r>
          <rPr>
            <b/>
            <sz val="9"/>
            <color indexed="81"/>
            <rFont val="Tahoma"/>
            <family val="2"/>
          </rPr>
          <t>Bodil Mose Pedersen:</t>
        </r>
        <r>
          <rPr>
            <sz val="9"/>
            <color indexed="81"/>
            <rFont val="Tahoma"/>
            <family val="2"/>
          </rPr>
          <t xml:space="preserve">
Data fra Miljøstyrelsen har ikke tidligere været offentliggjort og derfor kan outliiers senere blive fjernet</t>
        </r>
      </text>
    </comment>
    <comment ref="V5" authorId="1" shapeId="0" xr:uid="{00000000-0006-0000-1B00-000005000000}">
      <text>
        <r>
          <rPr>
            <b/>
            <sz val="9"/>
            <color indexed="81"/>
            <rFont val="Tahoma"/>
            <family val="2"/>
          </rPr>
          <t>Bodil Mose Pedersen:</t>
        </r>
        <r>
          <rPr>
            <sz val="9"/>
            <color indexed="81"/>
            <rFont val="Tahoma"/>
            <family val="2"/>
          </rPr>
          <t xml:space="preserve">
Data fra Miljøstyrelsen har ikke tidligere været offentliggjort og derfor kan outliiers senere blive fjernet</t>
        </r>
      </text>
    </comment>
    <comment ref="W5" authorId="1" shapeId="0" xr:uid="{00000000-0006-0000-1B00-000006000000}">
      <text>
        <r>
          <rPr>
            <b/>
            <sz val="9"/>
            <color indexed="81"/>
            <rFont val="Tahoma"/>
            <family val="2"/>
          </rPr>
          <t>Bodil Mose Pedersen:</t>
        </r>
        <r>
          <rPr>
            <sz val="9"/>
            <color indexed="81"/>
            <rFont val="Tahoma"/>
            <family val="2"/>
          </rPr>
          <t xml:space="preserve">
Data fra Miljøstyrelsen har ikke tidligere været offentliggjort og derfor kan outliiers senere blive fjernet</t>
        </r>
      </text>
    </comment>
    <comment ref="X5" authorId="1" shapeId="0" xr:uid="{00000000-0006-0000-1B00-000007000000}">
      <text>
        <r>
          <rPr>
            <b/>
            <sz val="9"/>
            <color indexed="81"/>
            <rFont val="Tahoma"/>
            <family val="2"/>
          </rPr>
          <t>Bodil Mose Pedersen:</t>
        </r>
        <r>
          <rPr>
            <sz val="9"/>
            <color indexed="81"/>
            <rFont val="Tahoma"/>
            <family val="2"/>
          </rPr>
          <t xml:space="preserve">
Data fra Miljøstyrelsen har ikke tidligere været offentliggjort og derfor kan outliiers senere blive fjernet</t>
        </r>
      </text>
    </comment>
    <comment ref="Y5" authorId="1" shapeId="0" xr:uid="{00000000-0006-0000-1B00-000008000000}">
      <text>
        <r>
          <rPr>
            <b/>
            <sz val="9"/>
            <color indexed="81"/>
            <rFont val="Tahoma"/>
            <family val="2"/>
          </rPr>
          <t>Bodil Mose Pedersen:</t>
        </r>
        <r>
          <rPr>
            <sz val="9"/>
            <color indexed="81"/>
            <rFont val="Tahoma"/>
            <family val="2"/>
          </rPr>
          <t xml:space="preserve">
Data fra Miljøstyrelsen har ikke tidligere været offentliggjort og derfor kan outliiers senere blive fjernet</t>
        </r>
      </text>
    </comment>
    <comment ref="Z5" authorId="1" shapeId="0" xr:uid="{00000000-0006-0000-1B00-000009000000}">
      <text>
        <r>
          <rPr>
            <b/>
            <sz val="9"/>
            <color indexed="81"/>
            <rFont val="Tahoma"/>
            <family val="2"/>
          </rPr>
          <t>Bodil Mose Pedersen:</t>
        </r>
        <r>
          <rPr>
            <sz val="9"/>
            <color indexed="81"/>
            <rFont val="Tahoma"/>
            <family val="2"/>
          </rPr>
          <t xml:space="preserve">
Data fra Miljøstyrelsen har ikke tidligere været offentliggjort og derfor kan outliiers senere blive fjernet</t>
        </r>
      </text>
    </comment>
    <comment ref="AA5" authorId="1" shapeId="0" xr:uid="{00000000-0006-0000-1B00-00000A000000}">
      <text>
        <r>
          <rPr>
            <b/>
            <sz val="9"/>
            <color indexed="81"/>
            <rFont val="Tahoma"/>
            <family val="2"/>
          </rPr>
          <t>Bodil Mose Pedersen:</t>
        </r>
        <r>
          <rPr>
            <sz val="9"/>
            <color indexed="81"/>
            <rFont val="Tahoma"/>
            <family val="2"/>
          </rPr>
          <t xml:space="preserve">
Data fra Miljøstyrelsen har ikke tidligere været offentliggjort og derfor kan outliiers senere blive fjernet</t>
        </r>
      </text>
    </comment>
    <comment ref="AB5" authorId="1" shapeId="0" xr:uid="{00000000-0006-0000-1B00-00000B000000}">
      <text>
        <r>
          <rPr>
            <b/>
            <sz val="9"/>
            <color indexed="81"/>
            <rFont val="Tahoma"/>
            <family val="2"/>
          </rPr>
          <t>Bodil Mose Pedersen:</t>
        </r>
        <r>
          <rPr>
            <sz val="9"/>
            <color indexed="81"/>
            <rFont val="Tahoma"/>
            <family val="2"/>
          </rPr>
          <t xml:space="preserve">
Data fra Miljøstyrelsen har ikke tidligere været offentliggjort og derfor kan outliiers senere blive fjernet</t>
        </r>
      </text>
    </comment>
    <comment ref="AC5" authorId="1" shapeId="0" xr:uid="{00000000-0006-0000-1B00-00000C000000}">
      <text>
        <r>
          <rPr>
            <b/>
            <sz val="9"/>
            <color indexed="81"/>
            <rFont val="Tahoma"/>
            <family val="2"/>
          </rPr>
          <t>Bodil Mose Pedersen:</t>
        </r>
        <r>
          <rPr>
            <sz val="9"/>
            <color indexed="81"/>
            <rFont val="Tahoma"/>
            <family val="2"/>
          </rPr>
          <t xml:space="preserve">
Data fra Miljøstyrelsen har ikke tidligere været offentliggjort og derfor kan outliiers senere blive fjernet</t>
        </r>
      </text>
    </comment>
    <comment ref="AD5" authorId="1" shapeId="0" xr:uid="{00000000-0006-0000-1B00-00000D000000}">
      <text>
        <r>
          <rPr>
            <b/>
            <sz val="9"/>
            <color indexed="81"/>
            <rFont val="Tahoma"/>
            <family val="2"/>
          </rPr>
          <t>Bodil Mose Pedersen:</t>
        </r>
        <r>
          <rPr>
            <sz val="9"/>
            <color indexed="81"/>
            <rFont val="Tahoma"/>
            <family val="2"/>
          </rPr>
          <t xml:space="preserve">
Data fra Miljøstyrelsen har ikke tidligere været offentliggjort og derfor kan outliiers senere blive fjernet</t>
        </r>
      </text>
    </comment>
    <comment ref="AE5" authorId="1" shapeId="0" xr:uid="{00000000-0006-0000-1B00-00000E000000}">
      <text>
        <r>
          <rPr>
            <b/>
            <sz val="9"/>
            <color indexed="81"/>
            <rFont val="Tahoma"/>
            <family val="2"/>
          </rPr>
          <t>Bodil Mose Pedersen:</t>
        </r>
        <r>
          <rPr>
            <sz val="9"/>
            <color indexed="81"/>
            <rFont val="Tahoma"/>
            <family val="2"/>
          </rPr>
          <t xml:space="preserve">
Data fra Miljøstyrelsen har ikke tidligere været offentliggjort og derfor kan outliiers senere blive fjernet</t>
        </r>
      </text>
    </comment>
    <comment ref="AF5" authorId="1" shapeId="0" xr:uid="{00000000-0006-0000-1B00-00000F000000}">
      <text>
        <r>
          <rPr>
            <b/>
            <sz val="9"/>
            <color indexed="81"/>
            <rFont val="Tahoma"/>
            <family val="2"/>
          </rPr>
          <t>Bodil Mose Pedersen:</t>
        </r>
        <r>
          <rPr>
            <sz val="9"/>
            <color indexed="81"/>
            <rFont val="Tahoma"/>
            <family val="2"/>
          </rPr>
          <t xml:space="preserve">
Data fra Miljøstyrelsen har ikke tidligere været offentliggjort og derfor kan outliiers senere blive fjernet</t>
        </r>
      </text>
    </comment>
    <comment ref="AG5" authorId="1" shapeId="0" xr:uid="{00000000-0006-0000-1B00-000010000000}">
      <text>
        <r>
          <rPr>
            <b/>
            <sz val="9"/>
            <color indexed="81"/>
            <rFont val="Tahoma"/>
            <family val="2"/>
          </rPr>
          <t>Bodil Mose Pedersen:</t>
        </r>
        <r>
          <rPr>
            <sz val="9"/>
            <color indexed="81"/>
            <rFont val="Tahoma"/>
            <family val="2"/>
          </rPr>
          <t xml:space="preserve">
Data fra Miljøstyrelsen har ikke tidligere været offentliggjort og derfor kan outliiers senere blive fjernet</t>
        </r>
      </text>
    </comment>
    <comment ref="AH5" authorId="1" shapeId="0" xr:uid="{00000000-0006-0000-1B00-000011000000}">
      <text>
        <r>
          <rPr>
            <b/>
            <sz val="9"/>
            <color indexed="81"/>
            <rFont val="Tahoma"/>
            <family val="2"/>
          </rPr>
          <t>Bodil Mose Pedersen:</t>
        </r>
        <r>
          <rPr>
            <sz val="9"/>
            <color indexed="81"/>
            <rFont val="Tahoma"/>
            <family val="2"/>
          </rPr>
          <t xml:space="preserve">
Data fra Miljøstyrelsen har ikke tidligere været offentliggjort og derfor kan outliiers senere blive fjernet</t>
        </r>
      </text>
    </comment>
    <comment ref="A7" authorId="0" shapeId="0" xr:uid="{00000000-0006-0000-1B00-000012000000}">
      <text>
        <r>
          <rPr>
            <sz val="9"/>
            <color indexed="81"/>
            <rFont val="Tahoma"/>
            <family val="2"/>
          </rPr>
          <t>EMC: Event Mean Concentration / Middelkoncentration af regnhændelse. Typisk flowproportionale eller nedbørsafhængige prøver
SC: Single concentration / Enkelt koncentration fra regnhændelse. Typisk stikprøver</t>
        </r>
      </text>
    </comment>
    <comment ref="AF7" authorId="1" shapeId="0" xr:uid="{00000000-0006-0000-1B00-000013000000}">
      <text>
        <r>
          <rPr>
            <b/>
            <sz val="9"/>
            <color indexed="81"/>
            <rFont val="Tahoma"/>
            <family val="2"/>
          </rPr>
          <t>Bodil Mose Pedersen:</t>
        </r>
        <r>
          <rPr>
            <sz val="9"/>
            <color indexed="81"/>
            <rFont val="Tahoma"/>
            <family val="2"/>
          </rPr>
          <t xml:space="preserve">
Måleperiode 37 dage</t>
        </r>
      </text>
    </comment>
    <comment ref="AG7" authorId="1" shapeId="0" xr:uid="{00000000-0006-0000-1B00-000014000000}">
      <text>
        <r>
          <rPr>
            <b/>
            <sz val="9"/>
            <color indexed="81"/>
            <rFont val="Tahoma"/>
            <family val="2"/>
          </rPr>
          <t>Bodil Mose Pedersen:</t>
        </r>
        <r>
          <rPr>
            <sz val="9"/>
            <color indexed="81"/>
            <rFont val="Tahoma"/>
            <family val="2"/>
          </rPr>
          <t xml:space="preserve">
Måleperiode 35 dage</t>
        </r>
      </text>
    </comment>
    <comment ref="AH7" authorId="1" shapeId="0" xr:uid="{00000000-0006-0000-1B00-000015000000}">
      <text>
        <r>
          <rPr>
            <b/>
            <sz val="9"/>
            <color indexed="81"/>
            <rFont val="Tahoma"/>
            <family val="2"/>
          </rPr>
          <t>Bodil Mose Pedersen:</t>
        </r>
        <r>
          <rPr>
            <sz val="9"/>
            <color indexed="81"/>
            <rFont val="Tahoma"/>
            <family val="2"/>
          </rPr>
          <t xml:space="preserve">
Måleperiode 35 dage</t>
        </r>
      </text>
    </comment>
    <comment ref="AI36" authorId="0" shapeId="0" xr:uid="{00000000-0006-0000-1B00-000016000000}">
      <text>
        <r>
          <rPr>
            <sz val="9"/>
            <color indexed="81"/>
            <rFont val="Tahoma"/>
            <family val="2"/>
          </rPr>
          <t>Sum af 16 PAH</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Kristina Buus Kjær</author>
  </authors>
  <commentList>
    <comment ref="C2" authorId="0" shapeId="0" xr:uid="{00000000-0006-0000-1C00-000001000000}">
      <text>
        <r>
          <rPr>
            <sz val="9"/>
            <color indexed="81"/>
            <rFont val="Tahoma"/>
            <family val="2"/>
          </rPr>
          <t>Hører den til under Blandede områder eller Boligområder (høj)?</t>
        </r>
      </text>
    </comment>
    <comment ref="E2" authorId="0" shapeId="0" xr:uid="{00000000-0006-0000-1C00-000002000000}">
      <text>
        <r>
          <rPr>
            <b/>
            <sz val="9"/>
            <color indexed="81"/>
            <rFont val="Tahoma"/>
            <family val="2"/>
          </rPr>
          <t>Muligvis sammenligneligt med industriområder</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Kristina Buus Kjær</author>
  </authors>
  <commentList>
    <comment ref="A16" authorId="0" shapeId="0" xr:uid="{00000000-0006-0000-1E00-000001000000}">
      <text>
        <r>
          <rPr>
            <sz val="9"/>
            <color indexed="81"/>
            <rFont val="Tahoma"/>
            <family val="2"/>
          </rPr>
          <t>Større trafikerede veje og motorveje</t>
        </r>
      </text>
    </comment>
    <comment ref="A20" authorId="0" shapeId="0" xr:uid="{00000000-0006-0000-1E00-000002000000}">
      <text>
        <r>
          <rPr>
            <sz val="9"/>
            <color indexed="81"/>
            <rFont val="Tahoma"/>
            <family val="2"/>
          </rPr>
          <t>Oplags- og sorteringspladser til industri- og husholdningsaffald. Genbrugspladser</t>
        </r>
      </text>
    </comment>
    <comment ref="A21" authorId="0" shapeId="0" xr:uid="{00000000-0006-0000-1E00-000003000000}">
      <text>
        <r>
          <rPr>
            <sz val="9"/>
            <color indexed="81"/>
            <rFont val="Tahoma"/>
            <family val="2"/>
          </rPr>
          <t>Villaområder/parcelhuskvartérer inklusiv villaveje</t>
        </r>
      </text>
    </comment>
    <comment ref="A22" authorId="0" shapeId="0" xr:uid="{00000000-0006-0000-1E00-000004000000}">
      <text>
        <r>
          <rPr>
            <sz val="9"/>
            <color indexed="81"/>
            <rFont val="Tahoma"/>
            <family val="2"/>
          </rPr>
          <t>Høje boligområder med lejlighedskomplekser, kontorer og institutioner inkl. mindre veje og tilhørende p-pladser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Kristina Buus Kjær</author>
  </authors>
  <commentList>
    <comment ref="F17" authorId="0" shapeId="0" xr:uid="{00000000-0006-0000-0600-000001000000}">
      <text>
        <r>
          <rPr>
            <sz val="9"/>
            <color indexed="81"/>
            <rFont val="Tahoma"/>
            <family val="2"/>
          </rPr>
          <t>Reduceret areal (Red. Ha.) af de enkelte overfladekategorier i oplandet til udledningspunktet</t>
        </r>
      </text>
    </comment>
    <comment ref="B20" authorId="0" shapeId="0" xr:uid="{00000000-0006-0000-0600-000002000000}">
      <text>
        <r>
          <rPr>
            <sz val="9"/>
            <color indexed="81"/>
            <rFont val="Tahoma"/>
            <family val="2"/>
          </rPr>
          <t>Haver og græsarealer (fx sportsbaner) med dræn til kloak</t>
        </r>
      </text>
    </comment>
    <comment ref="B21" authorId="0" shapeId="0" xr:uid="{00000000-0006-0000-0600-000003000000}">
      <text>
        <r>
          <rPr>
            <sz val="9"/>
            <color indexed="81"/>
            <rFont val="Tahoma"/>
            <family val="2"/>
          </rPr>
          <t>Befæstede arealer med lav trafikbelastning, pladser, indre gårde og tage.</t>
        </r>
      </text>
    </comment>
    <comment ref="B22" authorId="0" shapeId="0" xr:uid="{00000000-0006-0000-0600-000004000000}">
      <text>
        <r>
          <rPr>
            <sz val="9"/>
            <color indexed="81"/>
            <rFont val="Tahoma"/>
            <family val="2"/>
          </rPr>
          <t>Fodboldbaner af kunstgræs med infill af gummigranulat</t>
        </r>
      </text>
    </comment>
    <comment ref="B23" authorId="0" shapeId="0" xr:uid="{00000000-0006-0000-0600-000005000000}">
      <text>
        <r>
          <rPr>
            <sz val="9"/>
            <color indexed="81"/>
            <rFont val="Tahoma"/>
            <family val="2"/>
          </rPr>
          <t>Grønne tage - både ekstensive (mos- og sedumvegetation) og intensive (prydplæne, sommerblomster, krævende buske og træer)</t>
        </r>
      </text>
    </comment>
    <comment ref="B24" authorId="0" shapeId="0" xr:uid="{00000000-0006-0000-0600-000006000000}">
      <text>
        <r>
          <rPr>
            <sz val="9"/>
            <color indexed="81"/>
            <rFont val="Tahoma"/>
            <family val="2"/>
          </rPr>
          <t>Tage af kobber. Tage af beton, tegl, sten, skifer, fiber cement, eternit, tagpap, glas, plast med kobber tagrender, kobber nedløb eller kobber inddækninger</t>
        </r>
      </text>
    </comment>
    <comment ref="B25" authorId="0" shapeId="0" xr:uid="{00000000-0006-0000-0600-000007000000}">
      <text>
        <r>
          <rPr>
            <sz val="9"/>
            <color indexed="81"/>
            <rFont val="Tahoma"/>
            <family val="2"/>
          </rPr>
          <t>Tage af zink. Tage af beton, tegl, sten, skifer, fiber cement, eternit, tagpap, glas, plast med zink tagrender, zink nedløb eller zink inddækninger</t>
        </r>
      </text>
    </comment>
    <comment ref="B26" authorId="0" shapeId="0" xr:uid="{00000000-0006-0000-0600-000008000000}">
      <text>
        <r>
          <rPr>
            <sz val="9"/>
            <color indexed="81"/>
            <rFont val="Tahoma"/>
            <family val="2"/>
          </rPr>
          <t>Tage af andre materialer end zink, kobber og bly fx beton, tegl, sten, skifer, fiber cement, eternit, tagpap, glas og plast</t>
        </r>
      </text>
    </comment>
    <comment ref="B27" authorId="0" shapeId="0" xr:uid="{00000000-0006-0000-0600-000009000000}">
      <text>
        <r>
          <rPr>
            <sz val="9"/>
            <color indexed="81"/>
            <rFont val="Tahoma"/>
            <family val="2"/>
          </rPr>
          <t>Veje med en Årsdøgntrafik (ÅDT) på mindre end 500 køretøjer/døgn fx villaveje, tilkørsels-, adgangs- og landeveje</t>
        </r>
      </text>
    </comment>
    <comment ref="B28" authorId="0" shapeId="0" xr:uid="{00000000-0006-0000-0600-00000A000000}">
      <text>
        <r>
          <rPr>
            <sz val="9"/>
            <color indexed="81"/>
            <rFont val="Tahoma"/>
            <family val="2"/>
          </rPr>
          <t>Veje med en Årsdøgntrafik (ÅDT) på mindre end 5.000 køretøjer/døgn fx villaveje, tilkørsels-, adgangs- og landeveje</t>
        </r>
      </text>
    </comment>
    <comment ref="B29" authorId="0" shapeId="0" xr:uid="{00000000-0006-0000-0600-00000B000000}">
      <text>
        <r>
          <rPr>
            <sz val="9"/>
            <color indexed="81"/>
            <rFont val="Tahoma"/>
            <family val="2"/>
          </rPr>
          <t>Veje med en Årsdøgntrafik (ÅDT) på 5.000-15.000 køretøjer/døgn fx hovedveje</t>
        </r>
      </text>
    </comment>
    <comment ref="B30" authorId="0" shapeId="0" xr:uid="{00000000-0006-0000-0600-00000C000000}">
      <text>
        <r>
          <rPr>
            <sz val="9"/>
            <color indexed="81"/>
            <rFont val="Tahoma"/>
            <family val="2"/>
          </rPr>
          <t>Veje med en Årsdøgntrafik (ÅDT) på mere end 15.000 køretøjer/døgn fx større trafikerede veje og motorveje</t>
        </r>
      </text>
    </comment>
    <comment ref="B31" authorId="0" shapeId="0" xr:uid="{00000000-0006-0000-0600-00000D000000}">
      <text>
        <r>
          <rPr>
            <sz val="9"/>
            <color indexed="81"/>
            <rFont val="Tahoma"/>
            <family val="2"/>
          </rPr>
          <t>Parkeringspladser med mere end 20 biler</t>
        </r>
      </text>
    </comment>
    <comment ref="B32" authorId="0" shapeId="0" xr:uid="{00000000-0006-0000-0600-00000E000000}">
      <text>
        <r>
          <rPr>
            <sz val="9"/>
            <color indexed="81"/>
            <rFont val="Tahoma"/>
            <family val="2"/>
          </rPr>
          <t>Parkerings- og omlastningspladser for busser og lastbiler, rastepladser med bus- og lastbilstrafik</t>
        </r>
      </text>
    </comment>
    <comment ref="B33" authorId="0" shapeId="0" xr:uid="{00000000-0006-0000-0600-00000F000000}">
      <text>
        <r>
          <rPr>
            <sz val="9"/>
            <color indexed="81"/>
            <rFont val="Tahoma"/>
            <family val="2"/>
          </rPr>
          <t>Industriområder med blandet industri fx kontor, produktion, handel og transport</t>
        </r>
      </text>
    </comment>
    <comment ref="B34" authorId="0" shapeId="0" xr:uid="{00000000-0006-0000-0600-000010000000}">
      <text>
        <r>
          <rPr>
            <sz val="9"/>
            <color indexed="81"/>
            <rFont val="Tahoma"/>
            <family val="2"/>
          </rPr>
          <t>Oplags- og sorteringspladser til industri- og husholdningsaffald. Genbrugspladser</t>
        </r>
      </text>
    </comment>
    <comment ref="B35" authorId="0" shapeId="0" xr:uid="{00000000-0006-0000-0600-000011000000}">
      <text>
        <r>
          <rPr>
            <sz val="9"/>
            <color indexed="81"/>
            <rFont val="Tahoma"/>
            <family val="2"/>
          </rPr>
          <t>Villaområder/parcelhuskvartérer inklusiv villaveje</t>
        </r>
      </text>
    </comment>
    <comment ref="B36" authorId="0" shapeId="0" xr:uid="{00000000-0006-0000-0600-000012000000}">
      <text>
        <r>
          <rPr>
            <sz val="9"/>
            <color indexed="81"/>
            <rFont val="Tahoma"/>
            <family val="2"/>
          </rPr>
          <t>Høje boligområder med lejlighedskomplekser, kontorer og institutioner inkl. mindre veje og tilhørende p-pladser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Kristina Buus Kjær</author>
  </authors>
  <commentList>
    <comment ref="A7" authorId="0" shapeId="0" xr:uid="{00000000-0006-0000-0A00-000001000000}">
      <text>
        <r>
          <rPr>
            <sz val="9"/>
            <color indexed="81"/>
            <rFont val="Tahoma"/>
            <family val="2"/>
          </rPr>
          <t>EMC: Event Mean Concentration / Middelkoncentration af regnhændelse. Typisk flowproportionale eller nedbørsafhængige prøver
SC: Single concentration / Enkelt koncentration fra regnhændelse. Typisk stikprøver</t>
        </r>
      </text>
    </comment>
    <comment ref="H15" authorId="0" shapeId="0" xr:uid="{00000000-0006-0000-0A00-000002000000}">
      <text>
        <r>
          <rPr>
            <sz val="9"/>
            <color indexed="81"/>
            <rFont val="Tahoma"/>
            <family val="2"/>
          </rPr>
          <t>Beregnet pba. 0,04 kg P/ha og 765 mm nedbør (dekade normal for DK i 2001-2010)</t>
        </r>
      </text>
    </comment>
    <comment ref="H16" authorId="0" shapeId="0" xr:uid="{00000000-0006-0000-0A00-000003000000}">
      <text>
        <r>
          <rPr>
            <sz val="9"/>
            <color indexed="81"/>
            <rFont val="Tahoma"/>
            <family val="2"/>
          </rPr>
          <t>Beregnet pba. 12 kg N/ha og 765 mm nedbør (dekade normal for DK i 2001-2010)</t>
        </r>
      </text>
    </comment>
    <comment ref="H19" authorId="0" shapeId="0" xr:uid="{00000000-0006-0000-0A00-000004000000}">
      <text>
        <r>
          <rPr>
            <sz val="9"/>
            <color indexed="81"/>
            <rFont val="Tahoma"/>
            <family val="2"/>
          </rPr>
          <t>Beregnet pba. 5800 µg/m2 og 765 mm nedbør (dekade normal for DK i 2001-2010)</t>
        </r>
      </text>
    </comment>
    <comment ref="H21" authorId="0" shapeId="0" xr:uid="{00000000-0006-0000-0A00-000005000000}">
      <text>
        <r>
          <rPr>
            <sz val="9"/>
            <color indexed="81"/>
            <rFont val="Tahoma"/>
            <family val="2"/>
          </rPr>
          <t>Beregnet pba. 740 µg/m2 og 765 mm nedbør (dekade normal for DK i 2001-2010)</t>
        </r>
      </text>
    </comment>
    <comment ref="H23" authorId="0" shapeId="0" xr:uid="{00000000-0006-0000-0A00-000006000000}">
      <text>
        <r>
          <rPr>
            <sz val="9"/>
            <color indexed="81"/>
            <rFont val="Tahoma"/>
            <family val="2"/>
          </rPr>
          <t>Beregnet pba. 840 µg/m2 og 765 mm nedbør (dekade normal for DK i 2001-2010)</t>
        </r>
      </text>
    </comment>
    <comment ref="M39" authorId="0" shapeId="0" xr:uid="{00000000-0006-0000-0A00-000007000000}">
      <text>
        <r>
          <rPr>
            <sz val="9"/>
            <color indexed="81"/>
            <rFont val="Tahoma"/>
            <family val="2"/>
          </rPr>
          <t>Beregnet pba. 326,5 µg/m2 og 765 mm nedbør (dekade normal for DK i 2001-2010)</t>
        </r>
      </text>
    </comment>
    <comment ref="M40" authorId="0" shapeId="0" xr:uid="{00000000-0006-0000-0A00-000008000000}">
      <text>
        <r>
          <rPr>
            <sz val="9"/>
            <color indexed="81"/>
            <rFont val="Tahoma"/>
            <family val="2"/>
          </rPr>
          <t>Beregnet pba. 54,1 µg/m2 og 765 mm nedbør (dekade normal for DK i 2001-2010)</t>
        </r>
      </text>
    </comment>
    <comment ref="M41" authorId="0" shapeId="0" xr:uid="{00000000-0006-0000-0A00-000009000000}">
      <text>
        <r>
          <rPr>
            <sz val="9"/>
            <color indexed="81"/>
            <rFont val="Tahoma"/>
            <family val="2"/>
          </rPr>
          <t>Beregnet pba. 869,7 µg/m2 og 765 mm nedbør (dekade normal for DK i 2001-2010)</t>
        </r>
      </text>
    </comment>
    <comment ref="L51" authorId="0" shapeId="0" xr:uid="{00000000-0006-0000-0A00-00000A000000}">
      <text>
        <r>
          <rPr>
            <sz val="9"/>
            <color indexed="81"/>
            <rFont val="Tahoma"/>
            <family val="2"/>
          </rPr>
          <t>75% fraktil af 17 prøver af bulk deposition i Canada</t>
        </r>
      </text>
    </comment>
    <comment ref="L52" authorId="0" shapeId="0" xr:uid="{00000000-0006-0000-0A00-00000B000000}">
      <text>
        <r>
          <rPr>
            <sz val="9"/>
            <color indexed="81"/>
            <rFont val="Tahoma"/>
            <family val="2"/>
          </rPr>
          <t>75% fraktil af 17 prøver af bulk deposition i Canada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Kristina Buus Kjær</author>
  </authors>
  <commentList>
    <comment ref="A7" authorId="0" shapeId="0" xr:uid="{00000000-0006-0000-0B00-000001000000}">
      <text>
        <r>
          <rPr>
            <sz val="9"/>
            <color indexed="81"/>
            <rFont val="Tahoma"/>
            <family val="2"/>
          </rPr>
          <t>EMC: Event Mean Concentration / Middelkoncentration af regnhændelse. Typisk flowproportionale eller nedbørsafhængige prøver
SC: Single concentration / Enkelt koncentration fra regnhændelse. Typisk stikprøver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Kristina Buus Kjær</author>
  </authors>
  <commentList>
    <comment ref="A7" authorId="0" shapeId="0" xr:uid="{00000000-0006-0000-0C00-000001000000}">
      <text>
        <r>
          <rPr>
            <sz val="9"/>
            <color indexed="81"/>
            <rFont val="Tahoma"/>
            <family val="2"/>
          </rPr>
          <t>EMC: Event Mean Concentration / Middelkoncentration af regnhændelse. Typisk flowproportionale eller nedbørsafhængige prøver
SC: Single concentration / Enkelt koncentration fra regnhændelse. Typisk stikprøver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Kristina Buus Kjær</author>
    <author>Kristina Buus Madsen</author>
  </authors>
  <commentList>
    <comment ref="A12" authorId="0" shapeId="0" xr:uid="{00000000-0006-0000-0D00-000001000000}">
      <text>
        <r>
          <rPr>
            <sz val="9"/>
            <color indexed="81"/>
            <rFont val="Tahoma"/>
            <family val="2"/>
          </rPr>
          <t>EMC: Event Mean Concentration / Middelkoncentration af regnhændelse. Typisk flowproportionale eller nedbørsafhængige prøver
SC: Single concentration / Enkelt koncentration fra regnhændelse. Typisk stikprøver</t>
        </r>
      </text>
    </comment>
    <comment ref="AE46" authorId="1" shapeId="0" xr:uid="{00000000-0006-0000-0D00-000002000000}">
      <text>
        <r>
          <rPr>
            <b/>
            <sz val="9"/>
            <color indexed="81"/>
            <rFont val="Tahoma"/>
            <family val="2"/>
          </rPr>
          <t xml:space="preserve">OBS: </t>
        </r>
        <r>
          <rPr>
            <sz val="9"/>
            <color indexed="81"/>
            <rFont val="Tahoma"/>
            <family val="2"/>
          </rPr>
          <t>Samme koncentration af DEHP i tre prøver fra tre forskellige baner udtaget samme dag tyder på analysefejl eller afsmitning fra prøvetagninsgudstyr</t>
        </r>
        <r>
          <rPr>
            <sz val="9"/>
            <color indexed="81"/>
            <rFont val="Tahoma"/>
            <family val="2"/>
          </rPr>
          <t xml:space="preserve">
</t>
        </r>
      </text>
    </comment>
    <comment ref="BN46" authorId="1" shapeId="0" xr:uid="{00000000-0006-0000-0D00-000003000000}">
      <text>
        <r>
          <rPr>
            <b/>
            <sz val="9"/>
            <color indexed="81"/>
            <rFont val="Tahoma"/>
            <family val="2"/>
          </rPr>
          <t xml:space="preserve">OBS: </t>
        </r>
        <r>
          <rPr>
            <sz val="9"/>
            <color indexed="81"/>
            <rFont val="Tahoma"/>
            <family val="2"/>
          </rPr>
          <t>Samme koncentration af DEHP i tre prøver fra tre forskellige baner udtaget samme dag tyder på analysefejl eller afsmitning fra prøvetagninsgudstyr</t>
        </r>
        <r>
          <rPr>
            <sz val="9"/>
            <color indexed="81"/>
            <rFont val="Tahoma"/>
            <family val="2"/>
          </rPr>
          <t xml:space="preserve">
</t>
        </r>
      </text>
    </comment>
    <comment ref="BO46" authorId="1" shapeId="0" xr:uid="{00000000-0006-0000-0D00-000004000000}">
      <text>
        <r>
          <rPr>
            <b/>
            <sz val="9"/>
            <color indexed="81"/>
            <rFont val="Tahoma"/>
            <family val="2"/>
          </rPr>
          <t xml:space="preserve">OBS: </t>
        </r>
        <r>
          <rPr>
            <sz val="9"/>
            <color indexed="81"/>
            <rFont val="Tahoma"/>
            <family val="2"/>
          </rPr>
          <t>Samme koncentration af DEHP i tre prøver fra tre forskellige baner udtaget samme dag tyder på analysefejl eller afsmitning fra prøvetagninsgudstyr</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Kristina Buus Kjær</author>
  </authors>
  <commentList>
    <comment ref="A7" authorId="0" shapeId="0" xr:uid="{00000000-0006-0000-0E00-000001000000}">
      <text>
        <r>
          <rPr>
            <sz val="9"/>
            <color indexed="81"/>
            <rFont val="Tahoma"/>
            <family val="2"/>
          </rPr>
          <t>EMC: Event Mean Concentration / Middelkoncentration af regnhændelse. Typisk flowproportionale eller nedbørsafhængige prøver
SC: Single concentration / Enkelt koncentration fra regnhændelse. Typisk stikprøver</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Kristina Buus Kjær</author>
  </authors>
  <commentList>
    <comment ref="A7" authorId="0" shapeId="0" xr:uid="{00000000-0006-0000-0F00-000001000000}">
      <text>
        <r>
          <rPr>
            <sz val="9"/>
            <color indexed="81"/>
            <rFont val="Tahoma"/>
            <family val="2"/>
          </rPr>
          <t>EMC: Event Mean Concentration / Middelkoncentration af regnhændelse. Typisk flowproportionale eller nedbørsafhængige prøver
SC: Single concentration / Enkelt koncentration fra regnhændelse. Typisk stikprøver</t>
        </r>
      </text>
    </comment>
  </commentList>
</comments>
</file>

<file path=xl/sharedStrings.xml><?xml version="1.0" encoding="utf-8"?>
<sst xmlns="http://schemas.openxmlformats.org/spreadsheetml/2006/main" count="3578" uniqueCount="644">
  <si>
    <t>Kvalitetskrav</t>
  </si>
  <si>
    <t>Regnvand</t>
  </si>
  <si>
    <t>Haver, pladser og gårdspladser</t>
  </si>
  <si>
    <t>Afstrømning fra tage</t>
  </si>
  <si>
    <t>Afstrømning fra trafikbelastede områder</t>
  </si>
  <si>
    <t>Industriområder</t>
  </si>
  <si>
    <t>Boligområder</t>
  </si>
  <si>
    <t>Overfladekategori</t>
  </si>
  <si>
    <t>Generelt kvalitetskrav (Bek 1022) for ferskvand</t>
  </si>
  <si>
    <t>Generelt kvalitetskrav (Bek 1022) for marin</t>
  </si>
  <si>
    <t>Grundvands-kvalitets-kriterium</t>
  </si>
  <si>
    <t>Atmosfærisk deposition (våd)</t>
  </si>
  <si>
    <t>Haver, græsarealer og dyrket land med mulig afstrømning til kloaksystemet</t>
  </si>
  <si>
    <t>Gårdmiljøer, fortove og cykelstier uden trafikbelastning</t>
  </si>
  <si>
    <t>Arealer med kunstgræs og gummimåtter fx legepladser og fodboldbaner</t>
  </si>
  <si>
    <t>Grønne tage</t>
  </si>
  <si>
    <t>Tage og terrasser af beton, tegl, sten, skifer, fiber cement, eternit, tagpap, glas, plast(?) uden zink tagrender/nedløb</t>
  </si>
  <si>
    <r>
      <t xml:space="preserve">Tage og terrasser af beton, tegl, sten, skifer, fiber cement, eternit, tagpap, glas, plast(?) </t>
    </r>
    <r>
      <rPr>
        <b/>
        <i/>
        <sz val="11"/>
        <color theme="1"/>
        <rFont val="Calibri"/>
        <family val="2"/>
        <scheme val="minor"/>
      </rPr>
      <t>med</t>
    </r>
    <r>
      <rPr>
        <sz val="11"/>
        <color theme="1"/>
        <rFont val="Calibri"/>
        <family val="2"/>
        <scheme val="minor"/>
      </rPr>
      <t xml:space="preserve"> zink tagrender/nedløb</t>
    </r>
  </si>
  <si>
    <t>Tage af kobber, zink og bly</t>
  </si>
  <si>
    <t>Veje med trafikbelastning på mindre end 5.000 køretøjer/døgn fx villaveje, tilkørsels-, adgangs- og landeveje</t>
  </si>
  <si>
    <t>Veje med  trafikbelastning på 5.000-15.000 køretøjer/døgn fx hovedveje og veje med tung trafik</t>
  </si>
  <si>
    <t>Veje med trafikbelastning på mere end 15.000 køretøjer/døgn fx motorveje</t>
  </si>
  <si>
    <t>P-pladser med mere end 80 pladser og hyppig udskiftning af biler fx shoppingcentre og erhverv</t>
  </si>
  <si>
    <t>Tilkørselsveje og p-pladser til lastbiler fx ved transportcentre, omlastningscentre, erhvervsområder</t>
  </si>
  <si>
    <t>Oplagspladser, affaldssortering, genbrugsstationer</t>
  </si>
  <si>
    <t>Boligområde (lav)</t>
  </si>
  <si>
    <t>Boligområde (høj)</t>
  </si>
  <si>
    <t>Kommentarer</t>
  </si>
  <si>
    <t>Mangler referencer</t>
  </si>
  <si>
    <t>Forskelligt infill</t>
  </si>
  <si>
    <t>Få udenlandske målinger på TP,TN,COD,BOD,metaller</t>
  </si>
  <si>
    <t>AUS, PL</t>
  </si>
  <si>
    <t>PL</t>
  </si>
  <si>
    <t>Ingen danske undersøgelser!</t>
  </si>
  <si>
    <t>Blandet let og tung industri inkl. evt. trafikerede veje</t>
  </si>
  <si>
    <t>Villaområder med lokale villaveje</t>
  </si>
  <si>
    <t>Boligområder med lejligheder, institutioner, evt. kontorer og tilhørende p-pladser</t>
  </si>
  <si>
    <t>Reference</t>
  </si>
  <si>
    <t>[27]</t>
  </si>
  <si>
    <t>[19],[20]</t>
  </si>
  <si>
    <t>[19]</t>
  </si>
  <si>
    <t>[10], [12], [17]</t>
  </si>
  <si>
    <t>[17], [33]</t>
  </si>
  <si>
    <t>[3], [7], [10], [11], [15], [22]</t>
  </si>
  <si>
    <t>[13]</t>
  </si>
  <si>
    <t>[16], [26], [30]</t>
  </si>
  <si>
    <t>[18], [22], [34]</t>
  </si>
  <si>
    <t>[1], [7], [30]</t>
  </si>
  <si>
    <t>[12], [15]</t>
  </si>
  <si>
    <t>Parametre</t>
  </si>
  <si>
    <t>Enhed</t>
  </si>
  <si>
    <t>Ledningsevne</t>
  </si>
  <si>
    <t>Suspenderet Stof</t>
  </si>
  <si>
    <t>mg/l</t>
  </si>
  <si>
    <t>BOD</t>
  </si>
  <si>
    <t>COD</t>
  </si>
  <si>
    <t>Næringssalte</t>
  </si>
  <si>
    <t>Total-P</t>
  </si>
  <si>
    <t>0,15*</t>
  </si>
  <si>
    <t>Total-N</t>
  </si>
  <si>
    <t>Metaller</t>
  </si>
  <si>
    <t>Zink</t>
  </si>
  <si>
    <t>µg/l</t>
  </si>
  <si>
    <t>Zink filt</t>
  </si>
  <si>
    <t>7,8 tilføjet</t>
  </si>
  <si>
    <t>Kobber</t>
  </si>
  <si>
    <t>Kobber filt</t>
  </si>
  <si>
    <t>1 (12)</t>
  </si>
  <si>
    <t>1 (2,9)</t>
  </si>
  <si>
    <t>Bly</t>
  </si>
  <si>
    <t>Bly filt</t>
  </si>
  <si>
    <t>PAH</t>
  </si>
  <si>
    <t>Acenapthen</t>
  </si>
  <si>
    <t>&lt;0,01</t>
  </si>
  <si>
    <t>Fluoren</t>
  </si>
  <si>
    <t>&lt;0,1</t>
  </si>
  <si>
    <t>Phenanthren</t>
  </si>
  <si>
    <t>Fluoranthen</t>
  </si>
  <si>
    <t>Pyren</t>
  </si>
  <si>
    <t>Benz(a)pyren</t>
  </si>
  <si>
    <t>Benz(bjk)fluoranthen</t>
  </si>
  <si>
    <t>Indeno(1,2,3cd)pyren</t>
  </si>
  <si>
    <t>Benz(ghi)perylen</t>
  </si>
  <si>
    <t>Sum PAH</t>
  </si>
  <si>
    <t>Phthalater</t>
  </si>
  <si>
    <t>1**</t>
  </si>
  <si>
    <t>DBP</t>
  </si>
  <si>
    <t>&lt;0,2</t>
  </si>
  <si>
    <t>BBP</t>
  </si>
  <si>
    <t>DEHP</t>
  </si>
  <si>
    <t>DEHA</t>
  </si>
  <si>
    <t>Øvrige org. Stoffer</t>
  </si>
  <si>
    <t>Bisphenol A</t>
  </si>
  <si>
    <t>Pesticider</t>
  </si>
  <si>
    <t>0,5***</t>
  </si>
  <si>
    <t>2,6-diklorbenzamid (BAM)</t>
  </si>
  <si>
    <t>Isoproturon</t>
  </si>
  <si>
    <t>&lt;0,02</t>
  </si>
  <si>
    <t>Mechlorprop</t>
  </si>
  <si>
    <t>Glyphosat</t>
  </si>
  <si>
    <t>AMPA</t>
  </si>
  <si>
    <t>* Drikkevands-bekendtgørelsen (afgang fra vandværk)</t>
  </si>
  <si>
    <t>** Øvrige phthalater</t>
  </si>
  <si>
    <t>*** Total pesticider</t>
  </si>
  <si>
    <t>Antal prøver</t>
  </si>
  <si>
    <t>Ingen data</t>
  </si>
  <si>
    <t>&lt;5 data</t>
  </si>
  <si>
    <t>5 data og opefter</t>
  </si>
  <si>
    <t>Blandede områder</t>
  </si>
  <si>
    <t>Veje med  trafikbelastning på 5.000-15.000 køretøjer/døgn fx hovedveje</t>
  </si>
  <si>
    <t>80% boligområde (høj og lav) og 20% vejareal</t>
  </si>
  <si>
    <t xml:space="preserve">Industri, p-pladser, motorvej </t>
  </si>
  <si>
    <t>Parcelhuskvarter, motorvej</t>
  </si>
  <si>
    <t>Trafikbelastet vej, boligområde og industriområde (let)</t>
  </si>
  <si>
    <t xml:space="preserve">Boligområde (lav), stærkt trafikeret vej </t>
  </si>
  <si>
    <t xml:space="preserve">Industri- og boligområde </t>
  </si>
  <si>
    <t>Boligområde (lav) og metro</t>
  </si>
  <si>
    <t>Boligområde (lav), grønt område, trafikeret vej (20.000 ADT) 12 ha</t>
  </si>
  <si>
    <t>Land og sted</t>
  </si>
  <si>
    <t>AUS</t>
  </si>
  <si>
    <t>PL (Forstad til Gdansk)</t>
  </si>
  <si>
    <t>DK (Oceanvej)</t>
  </si>
  <si>
    <t>DK (Gentofterenden)</t>
  </si>
  <si>
    <t>DK (Ørestaden, DPF)</t>
  </si>
  <si>
    <t>SE (Gårda, Göteborg)</t>
  </si>
  <si>
    <t>D (München)</t>
  </si>
  <si>
    <t>AUS (Parramatta Road)</t>
  </si>
  <si>
    <t>A</t>
  </si>
  <si>
    <t>DK (Ørestads Boulevard 41)</t>
  </si>
  <si>
    <t>DK (Fisketorvet)</t>
  </si>
  <si>
    <t>DK (Ejby, Glostrup)</t>
  </si>
  <si>
    <t>DK (Stena Recycling, Nordhavn)</t>
  </si>
  <si>
    <t>DK (Jernpladsen, Gladsaxe)</t>
  </si>
  <si>
    <t>DK (Sulsted)</t>
  </si>
  <si>
    <t>SE (Skarpnäck)</t>
  </si>
  <si>
    <t>DK (Ejby Mose)</t>
  </si>
  <si>
    <t>DK (Høje Gladsaxe)</t>
  </si>
  <si>
    <t>DK (TV-Byen)</t>
  </si>
  <si>
    <t>DK (Århus)</t>
  </si>
  <si>
    <t>SE (Nybohov)</t>
  </si>
  <si>
    <t>DK (Smørmosen)</t>
  </si>
  <si>
    <t>SE (Järnbrott, Stockholm) (J2)</t>
  </si>
  <si>
    <t>DK (Nordre Højmarksvej, Silkeborg)</t>
  </si>
  <si>
    <t>DK (Fabriksparken)</t>
  </si>
  <si>
    <t>DK (Digevej)</t>
  </si>
  <si>
    <t>Oplandsbeskrivelse</t>
  </si>
  <si>
    <t>4 år gammelt tegltag i forstad til Gdansk. Gdansk har tunge industrielle erhverv og motorvej</t>
  </si>
  <si>
    <t>E6 motorvej ADT 85.700</t>
  </si>
  <si>
    <t>Motorvej ADT 84.500</t>
  </si>
  <si>
    <t>Hovedvej i forstad ADT 24.000 med ca. 5% tung trafik</t>
  </si>
  <si>
    <t>Motorvej ADT 42.000 med ca. 43% tung trafik</t>
  </si>
  <si>
    <t>84 p-pladser belagt med asfalt. Fire år gammel. Anvendes ikke fuldt ud af de omgivende virksomheder (Bellacentret, Company Park, Københavns Energi)</t>
  </si>
  <si>
    <t>120 p-pladser belagt med beton. 11 år gammel. Stor udskiftning af biler</t>
  </si>
  <si>
    <t>Opbevaring og sortering af jern, metal, elektronik, printplader, akkumulatorer, batterier, kabler m.m. Vandet har passeret sandfang og olieudskiller. Pladsen er belagt med beton og SF-sten</t>
  </si>
  <si>
    <t>15 ha med 32% befæstelsesgrad. Lokale villaveje. Område fra 1970-75</t>
  </si>
  <si>
    <t>Forstadsområde fra 1980'erne (3000 indb.). ADT 2000 køretøjer/dg</t>
  </si>
  <si>
    <t>Boligområde (Høj) fra 1960'erne, skole, p-pladser og vejareal</t>
  </si>
  <si>
    <t>Boligområde (Høj), kontorer og institutioner inkl. tilhørende p-pladser. Bygget i 1960'erne og renoveret i 2005-2010</t>
  </si>
  <si>
    <t>Boligområde (Høj) inkl. Vej, p-pladser og gårdmiljø. Bygget i 1960'erne, nyrenoveret ydre</t>
  </si>
  <si>
    <t xml:space="preserve">Industri, oplagspladser, p-pladser, motorvej </t>
  </si>
  <si>
    <t>Industri- og boligområde, 56 ha befæstet areal. Prøve taget efter olieudskiller?</t>
  </si>
  <si>
    <t>[20]</t>
  </si>
  <si>
    <t>[17]</t>
  </si>
  <si>
    <t>[12]</t>
  </si>
  <si>
    <t>[10]</t>
  </si>
  <si>
    <t>[33]</t>
  </si>
  <si>
    <t>[15]</t>
  </si>
  <si>
    <t>[22]</t>
  </si>
  <si>
    <t>[7]</t>
  </si>
  <si>
    <t>[11]</t>
  </si>
  <si>
    <t>[3]</t>
  </si>
  <si>
    <t>[16]</t>
  </si>
  <si>
    <t>[26]</t>
  </si>
  <si>
    <t>[30]</t>
  </si>
  <si>
    <t>[18]</t>
  </si>
  <si>
    <t>[34]</t>
  </si>
  <si>
    <t>[1]</t>
  </si>
  <si>
    <t>[14]</t>
  </si>
  <si>
    <t>[8]</t>
  </si>
  <si>
    <t>57-63</t>
  </si>
  <si>
    <t>4-22</t>
  </si>
  <si>
    <t>5-25</t>
  </si>
  <si>
    <t>1-9</t>
  </si>
  <si>
    <t>Event Mean Concentration (EMC) eller Single Concentration (SC)</t>
  </si>
  <si>
    <t>SC (median)</t>
  </si>
  <si>
    <t>SC</t>
  </si>
  <si>
    <t>EMC</t>
  </si>
  <si>
    <t>EMC (middel)</t>
  </si>
  <si>
    <t>EMC (median)</t>
  </si>
  <si>
    <t>Chlorid</t>
  </si>
  <si>
    <t>43-80</t>
  </si>
  <si>
    <t>297-602</t>
  </si>
  <si>
    <t>6,3-820</t>
  </si>
  <si>
    <t>&lt;30</t>
  </si>
  <si>
    <t>0,63-5,3</t>
  </si>
  <si>
    <t>45-520</t>
  </si>
  <si>
    <t>16-210</t>
  </si>
  <si>
    <t>&lt;1,0</t>
  </si>
  <si>
    <t>2,1-77</t>
  </si>
  <si>
    <t>0,15 (16 PAH)</t>
  </si>
  <si>
    <t>0,005 (16 PAH)</t>
  </si>
  <si>
    <t>1,58 (15 PAH)</t>
  </si>
  <si>
    <t>4,38 (15 PAH)</t>
  </si>
  <si>
    <t>DOP</t>
  </si>
  <si>
    <t>DEP</t>
  </si>
  <si>
    <t>DiNP</t>
  </si>
  <si>
    <t>PFOS/PFAS</t>
  </si>
  <si>
    <t>Atrazindesisopropyl</t>
  </si>
  <si>
    <t>Middel</t>
  </si>
  <si>
    <t>90% fraktil</t>
  </si>
  <si>
    <t>DK (Furesø)</t>
  </si>
  <si>
    <t>Omkring 35 år gammelt kobbertag på Værløse Bibliotek</t>
  </si>
  <si>
    <t>[35]</t>
  </si>
  <si>
    <t>Veje i parcelhuskvarter</t>
  </si>
  <si>
    <t>Tal med rødt angiver halvdelen af detektionsgrænsen</t>
  </si>
  <si>
    <t>Vej med trafikbelastning  på mindre end 300 køretøjer/døgn inkl buskørsel</t>
  </si>
  <si>
    <t>DK (Sundkrogsgade)</t>
  </si>
  <si>
    <t>Veje og p-pladser inkl. drænvand (1,3 red ha). Indløb til Pumpestation</t>
  </si>
  <si>
    <t>Veje og p-pladser. ADT 14.200 køretøjer/døgn med tunge køretøjer</t>
  </si>
  <si>
    <t>EMC eller SC</t>
  </si>
  <si>
    <t>Blandet industri som kraftvarmeværk, affaldsdeponi, service-, lager-, transport- og grafiske virksomheder, biotek og medicinalindustri, håndværks- og produktionsvirksomheder. Et af DKs største industriområder</t>
  </si>
  <si>
    <t>27,4 ha (11,4 red ha) med blandet industri, bygge og anlæg, transport og engroshandel, vidensvirksomheder</t>
  </si>
  <si>
    <t>DK (Højme, Odense)</t>
  </si>
  <si>
    <t>DK (Avedøre Holme, Hvidovre)</t>
  </si>
  <si>
    <t>Oplagspladser, affaldssortering, genbrugspladser</t>
  </si>
  <si>
    <t>Boligområder (lav)</t>
  </si>
  <si>
    <t>Boligområder (Høj)</t>
  </si>
  <si>
    <t>75% fraktil</t>
  </si>
  <si>
    <t>SE (Hagby)</t>
  </si>
  <si>
    <t>Sortering og homogenisering af industriaffald (papir, plast, træ, beton, skrot mm.) og govaffald fra husholdninger</t>
  </si>
  <si>
    <t>[36]</t>
  </si>
  <si>
    <t>mS/m</t>
  </si>
  <si>
    <t>SE (Sofielund)</t>
  </si>
  <si>
    <t>SE (Skräppekärr)</t>
  </si>
  <si>
    <t>SE (Filborna)</t>
  </si>
  <si>
    <t>3500 m2 affaldssorteringsanlæg. Grovaffald fra handel, industri og hushold: brændbart materiale, plast, papir, metal og træ</t>
  </si>
  <si>
    <t>Sortering af blandet affald bla. Bygge- og nedrivningsaffald, grovaffald fra hushold, inert mateiale som skrot, dæk, gips mm.</t>
  </si>
  <si>
    <t>14.000 m2 sorteringsanlæg med sortering, sigtning og findeling industriaffald og grovaffald fra hushold (træ, plast, papir, metalskrot, beton mm)</t>
  </si>
  <si>
    <t>&lt;</t>
  </si>
  <si>
    <t>19.000 m2 affaldssorteringsanlæg med neddeling og sortering af bl.a. jern, metal, batterier og biler</t>
  </si>
  <si>
    <t>Haver og græsarealer</t>
  </si>
  <si>
    <t>Gårdmiljøer</t>
  </si>
  <si>
    <t>Kunstgræsbaner</t>
  </si>
  <si>
    <t>Tage af zink, kobber og bly</t>
  </si>
  <si>
    <t>Øvrige tage</t>
  </si>
  <si>
    <t>Veje (ADT &lt; 5.000 køretøjer)</t>
  </si>
  <si>
    <t>Veje (ADT 5.000-15.000 køretøjer)</t>
  </si>
  <si>
    <t>Veje (ADT &gt; 15.000 køretøjer)</t>
  </si>
  <si>
    <t>P-pladser</t>
  </si>
  <si>
    <t>P-pladser for busser og lastbiler</t>
  </si>
  <si>
    <t>Oplagspladser til skrot og affald</t>
  </si>
  <si>
    <t>Lave boligområder</t>
  </si>
  <si>
    <t>Høje boligområder</t>
  </si>
  <si>
    <t>Fortyndingsfaktor</t>
  </si>
  <si>
    <t>Marint vandområde</t>
  </si>
  <si>
    <t>Ferskt vandområde</t>
  </si>
  <si>
    <t>Grundvand</t>
  </si>
  <si>
    <t>Beregnet</t>
  </si>
  <si>
    <t>Koncentration</t>
  </si>
  <si>
    <t>krav</t>
  </si>
  <si>
    <t>Grundvands-</t>
  </si>
  <si>
    <t>Initial tab (mm)</t>
  </si>
  <si>
    <t>Hydrologisk reduktion</t>
  </si>
  <si>
    <t>Bygninger (tage)</t>
  </si>
  <si>
    <t>Veje og p-anlæg</t>
  </si>
  <si>
    <t>Storbyhaver</t>
  </si>
  <si>
    <t>Uspecificeret</t>
  </si>
  <si>
    <t>Tage af andre materialer</t>
  </si>
  <si>
    <t>DK (Ørestad)</t>
  </si>
  <si>
    <t>Tagvand fra tage uden zink, bly og kobber i Ørestaden. Prøver udtaget fra 15 forskellige udledninger</t>
  </si>
  <si>
    <t>[28]</t>
  </si>
  <si>
    <t>5-10 år gammelt ståltag med stål nedløb</t>
  </si>
  <si>
    <t>&lt; 10 år gammelt ståltag med plastik nedløb</t>
  </si>
  <si>
    <t>DK (Bangsbo Plads)</t>
  </si>
  <si>
    <t>Total reduceret areal</t>
  </si>
  <si>
    <t>Ældre skifertag med zinktagrender</t>
  </si>
  <si>
    <t>Tegltag med zinktagrender</t>
  </si>
  <si>
    <t>[37]</t>
  </si>
  <si>
    <t>Tegltag med plast tagrender</t>
  </si>
  <si>
    <t>Tage af andre materialer end græs, zink, bly, kobber (fx tage af beton, tegl, sten, skifer, fiber cement, eternit, tagpap, glas, plast)</t>
  </si>
  <si>
    <t>kvalitetskriterium</t>
  </si>
  <si>
    <t>Generation</t>
  </si>
  <si>
    <t>4?</t>
  </si>
  <si>
    <t>Underlag</t>
  </si>
  <si>
    <t>Sand</t>
  </si>
  <si>
    <t>Præfabrikeret XPE-foam</t>
  </si>
  <si>
    <t>Gummipad</t>
  </si>
  <si>
    <t>ingen</t>
  </si>
  <si>
    <t>Gummipad af sort SBR</t>
  </si>
  <si>
    <t>Sand + Drænmåtte</t>
  </si>
  <si>
    <t>Stabilgrus</t>
  </si>
  <si>
    <t>Stabilgrus + Drænmåtte</t>
  </si>
  <si>
    <t>Eksisterende grusbaner</t>
  </si>
  <si>
    <t>Eksisterende grusbaner og knust beton + Drænmåtte</t>
  </si>
  <si>
    <t>e-layer</t>
  </si>
  <si>
    <t>Ingen</t>
  </si>
  <si>
    <t>Shockpad af polyolefinskum (polyethylenpolymer)
Drænmåtte med kerne af polypropylen, geotekstil i top og tæt membran i bund</t>
  </si>
  <si>
    <t>Infill</t>
  </si>
  <si>
    <t>Intet</t>
  </si>
  <si>
    <t>grøn TPE gummi</t>
  </si>
  <si>
    <t>Gråt Industrigummi</t>
  </si>
  <si>
    <t>Gråt industrigummi</t>
  </si>
  <si>
    <t>Gråt Industrigummi EPDM</t>
  </si>
  <si>
    <t>SBR bildæk</t>
  </si>
  <si>
    <t>SBR Bildæk</t>
  </si>
  <si>
    <t>Sort SBR (HPI fra Genan)</t>
  </si>
  <si>
    <t>Sort SBR (FineMix fra Genan)</t>
  </si>
  <si>
    <t>Sort SBR</t>
  </si>
  <si>
    <t>Kork/kokos</t>
  </si>
  <si>
    <t>Græs</t>
  </si>
  <si>
    <t>Thiolon-fibre</t>
  </si>
  <si>
    <t>Profoot-comfort 40-14,5</t>
  </si>
  <si>
    <t>Ligaturf 240/EL-25</t>
  </si>
  <si>
    <t xml:space="preserve"> Ligaturf 240/EL 25 m</t>
  </si>
  <si>
    <t>Ligaturf 265 RS+</t>
  </si>
  <si>
    <t>TS Polyethylen</t>
  </si>
  <si>
    <t>100% PE</t>
  </si>
  <si>
    <t>Polyethylen på latexbagside af Polypropylen</t>
  </si>
  <si>
    <t>Polyethylen på latexbagside af Polypropylen?</t>
  </si>
  <si>
    <t>Edel - Soccer Future DS</t>
  </si>
  <si>
    <t>Domo – Duraforce 50M</t>
  </si>
  <si>
    <t>Fieldturf Duraspine Ultra</t>
  </si>
  <si>
    <t>PE 60 mm</t>
  </si>
  <si>
    <t>WGS 55 mm</t>
  </si>
  <si>
    <t>Plast</t>
  </si>
  <si>
    <t>Størrelse (m2)</t>
  </si>
  <si>
    <t xml:space="preserve">3 baner: 2 x 7560m2 og 1 x 7992 m2 anlagt ud i ét
3 baner: 2 x 7560m2 og 1 x 7992 m2 anlagt ud i ét
</t>
  </si>
  <si>
    <t xml:space="preserve">3 baner: 2 x 7560m2 og 1 x 7992 m2 anlagt ud i ét
</t>
  </si>
  <si>
    <t>Suspenderet stof</t>
  </si>
  <si>
    <t>Kobber filt.</t>
  </si>
  <si>
    <t>Zink filt.</t>
  </si>
  <si>
    <t>Bly filt.</t>
  </si>
  <si>
    <t>Acenaphthen</t>
  </si>
  <si>
    <t>Benzo(bjk)fluoranthen</t>
  </si>
  <si>
    <t>Benzo(a)pyren</t>
  </si>
  <si>
    <t>Indeno(1,2,3-cd)pyren</t>
  </si>
  <si>
    <t>Benzo(ghi)perylen</t>
  </si>
  <si>
    <t>-</t>
  </si>
  <si>
    <t>DK (Dyssegårdsskolen)</t>
  </si>
  <si>
    <t>DK (Møllemosen)</t>
  </si>
  <si>
    <t>DK (KB-Hallen, BR03, Bane 9)</t>
  </si>
  <si>
    <t>DK (KB-Hallen, BR11, Bane 1)</t>
  </si>
  <si>
    <t>DK (Avedøre Stadion)</t>
  </si>
  <si>
    <t>DK (Brøndby Stadion)</t>
  </si>
  <si>
    <t>DK (Nandrupsvej)</t>
  </si>
  <si>
    <t>DK (Skibby Stadion)</t>
  </si>
  <si>
    <t>DK (Frederikssund)</t>
  </si>
  <si>
    <t>DK (Nakskov Idrætspark)</t>
  </si>
  <si>
    <t>DK (Rudegaard Stadion)</t>
  </si>
  <si>
    <t>DK (Bagsværd Stadion)</t>
  </si>
  <si>
    <t>DK (Vedbæk Stadion)</t>
  </si>
  <si>
    <t>DK (Blovstrød-hallen)</t>
  </si>
  <si>
    <t>DK (Lyngehallen)</t>
  </si>
  <si>
    <t>DK (Jyllinge FC)</t>
  </si>
  <si>
    <t>DK (Birkerød Idrætscenter)</t>
  </si>
  <si>
    <t>DK (Helsingør Idrætspark)</t>
  </si>
  <si>
    <t>DK (Farum Park)</t>
  </si>
  <si>
    <t>Anlægsår</t>
  </si>
  <si>
    <t>Haver, græs- og grusarealer med dræn til kloak</t>
  </si>
  <si>
    <t>Regnvand (atmosfærisk deposition)</t>
  </si>
  <si>
    <t>Kunstgræs-baner</t>
  </si>
  <si>
    <t>Veje 
(ADT &lt; 5.000)</t>
  </si>
  <si>
    <t>Veje 
(ADT 5.000-15.000)</t>
  </si>
  <si>
    <t>Veje 
(ADT &gt; 15.000)</t>
  </si>
  <si>
    <t>Industri-områder</t>
  </si>
  <si>
    <t>Oplags-pladser til skrot og affald</t>
  </si>
  <si>
    <t>Gårde og haver</t>
  </si>
  <si>
    <t>Tage</t>
  </si>
  <si>
    <t>Veje</t>
  </si>
  <si>
    <t>Industri</t>
  </si>
  <si>
    <t>Tage/tagrender/inddækninger af kobber og bly</t>
  </si>
  <si>
    <t>Tage/tagrender/inddækninger af zink</t>
  </si>
  <si>
    <t>Sum</t>
  </si>
  <si>
    <t>Zinktage eller tage med zink tagrender og zink inddækninger</t>
  </si>
  <si>
    <t>Tage af kobber eller tage med inddækninger/tagrender/nedløbsrør af kobber</t>
  </si>
  <si>
    <t>Tage af kobber, kobbertagrender el. -inddækning</t>
  </si>
  <si>
    <t>Tage af zink, zinktagrender el. -inddækning</t>
  </si>
  <si>
    <t>[25]</t>
  </si>
  <si>
    <t>Tegltag med zinktagrender samt skur med tagpap og zinktagrende</t>
  </si>
  <si>
    <t>Veje (ÅDT 5.000-15.000 køretøjer)</t>
  </si>
  <si>
    <t>Veje (ÅDT &gt; 15.000 køretøjer)</t>
  </si>
  <si>
    <t>Blandet industri som betonfabrik, asfaltfabrik, produktion af laboratorieudstyr/testkits, autoværksteder, mindre maskinfabrikker, byggefirmaer, kontorkomplekser, en gros firmaer. Ca 86 ha. Afvander fra trafikeret vej (20.000 ADT). Vandet har passeret sandfang og olieudskiller inden prøvetagning</t>
  </si>
  <si>
    <t>Andel af samlet vandmængde</t>
  </si>
  <si>
    <t>Minimum</t>
  </si>
  <si>
    <t>Maksimum</t>
  </si>
  <si>
    <t>Årlig nedbørsmængde</t>
  </si>
  <si>
    <t>g/år</t>
  </si>
  <si>
    <t>Værktøj til beregning af belastning</t>
  </si>
  <si>
    <t>Beregnet mængde</t>
  </si>
  <si>
    <t>kg/år</t>
  </si>
  <si>
    <t>Data oversigt</t>
  </si>
  <si>
    <t>Parameter</t>
  </si>
  <si>
    <t>Cellernes farvemarkering viser antallet af prøver, som 75% fraktilen bygger på. Rød: Ingen data; Orange: 1-4 prøver; Grøn: &gt; 4 prøver</t>
  </si>
  <si>
    <t>Du kan bruge oversigten til at se, hvilke overfladekategorier som bidrager mest til belastningen med enkelte parametre.</t>
  </si>
  <si>
    <t xml:space="preserve">Indtast det reducerede areal af de enkelte overfladekategorier i oplandet i de orange felter i kolonne C. </t>
  </si>
  <si>
    <t>Den beregnede koncentration i marine vandområder, ferske vandområder og grundvand vises i henholdsvis kolonne I, L og O.</t>
  </si>
  <si>
    <t>mm</t>
  </si>
  <si>
    <t>Fanebladet viser beregningen af de teoretiske mængder af udvalgte miljøskadelige stoffer i regnvandsudledningen.</t>
  </si>
  <si>
    <t>Indtast den årlige nedbørsmængde i det orange felt i celle C10, hvis denne kendes for det specifikke opland.</t>
  </si>
  <si>
    <t>Atmosfærisk deposition (våd+tør)</t>
  </si>
  <si>
    <t>[40]</t>
  </si>
  <si>
    <t>DK</t>
  </si>
  <si>
    <t>Canada</t>
  </si>
  <si>
    <t>France, Paris</t>
  </si>
  <si>
    <t>[32]</t>
  </si>
  <si>
    <t>Sum af PEC/PNEC &gt; 1</t>
  </si>
  <si>
    <t>PEC/PNEC forhold</t>
  </si>
  <si>
    <t>PEC/PNEC 
forhold</t>
  </si>
  <si>
    <t>NL (Hoorn)</t>
  </si>
  <si>
    <t>Tag af zink-titan legering</t>
  </si>
  <si>
    <t>[42]</t>
  </si>
  <si>
    <t>NL (Amsterdam)</t>
  </si>
  <si>
    <t>Tagrende og tagkanter af zink</t>
  </si>
  <si>
    <t>NL (Leiden)</t>
  </si>
  <si>
    <t>NL (Maastricht)</t>
  </si>
  <si>
    <t>NL (Utrecht)</t>
  </si>
  <si>
    <t>Zink front på tag</t>
  </si>
  <si>
    <t>Zinktag</t>
  </si>
  <si>
    <t>Zinktagrender</t>
  </si>
  <si>
    <t>Zinktagrender og måske også zink tagkanter</t>
  </si>
  <si>
    <t>Zinktagrender og tagkanter af zink</t>
  </si>
  <si>
    <t>for metaller og miljøfremmede stoffer</t>
  </si>
  <si>
    <t>[43]</t>
  </si>
  <si>
    <t>DK (Krogebjergparken)</t>
  </si>
  <si>
    <t>Meget trafikeret vej med ADT 57.000</t>
  </si>
  <si>
    <t>SE (Stockholm)</t>
  </si>
  <si>
    <t>Trafikeret vej (ADT 19.500 køretøjer/døgn)</t>
  </si>
  <si>
    <t>&lt;1</t>
  </si>
  <si>
    <t>http://www.statensnet.dk/pligtarkiv/fremvis.pl?vaerkid=3096&amp;reprid=0&amp;iarkiv=1</t>
  </si>
  <si>
    <t>Se desuden Miljøstyrelsens rapport om "Bestemmelse af befæstet areal", nr. 43, 1992:</t>
  </si>
  <si>
    <t>Reduceret areal (red Ha)</t>
  </si>
  <si>
    <t>Typisk afløbskoefficient</t>
  </si>
  <si>
    <t>Kunstgræsbaner med dræn</t>
  </si>
  <si>
    <t>Typisk befæstelsesgrad</t>
  </si>
  <si>
    <t>Samlet areal 
(Ha)</t>
  </si>
  <si>
    <t>Det reducerede areal kan fastsættes ud fra nedenstående relation:</t>
  </si>
  <si>
    <t>afløbskoeffcienter for de forskellige overfladekategorier.</t>
  </si>
  <si>
    <t>En nærmere beregning af det reducerede areal vil altid kræve en konkret vurdering og opmåling af oplandet.</t>
  </si>
  <si>
    <t>Indtast det samlede areal for det pågældende opland i kolonne C. Afløbskoefficienter og befæstelsesgrader kan tilpasses det konkrete opland i kolonne D og E.</t>
  </si>
  <si>
    <r>
      <t>A</t>
    </r>
    <r>
      <rPr>
        <vertAlign val="subscript"/>
        <sz val="11"/>
        <color theme="1"/>
        <rFont val="Calibri"/>
        <family val="2"/>
        <scheme val="minor"/>
      </rPr>
      <t>total</t>
    </r>
    <r>
      <rPr>
        <sz val="11"/>
        <color theme="1"/>
        <rFont val="Calibri"/>
        <family val="2"/>
        <scheme val="minor"/>
      </rPr>
      <t xml:space="preserve"> er det samlede oplandsareal </t>
    </r>
  </si>
  <si>
    <r>
      <t>ᵝ</t>
    </r>
    <r>
      <rPr>
        <sz val="10"/>
        <color theme="1"/>
        <rFont val="Arial"/>
        <family val="2"/>
      </rPr>
      <t xml:space="preserve"> </t>
    </r>
    <r>
      <rPr>
        <sz val="11"/>
        <color theme="1"/>
        <rFont val="Calibri"/>
        <family val="2"/>
        <scheme val="minor"/>
      </rPr>
      <t xml:space="preserve">er befæstelsesgraden </t>
    </r>
  </si>
  <si>
    <r>
      <t>ᵠ</t>
    </r>
    <r>
      <rPr>
        <sz val="10"/>
        <color theme="1"/>
        <rFont val="Arial"/>
        <family val="2"/>
      </rPr>
      <t xml:space="preserve"> </t>
    </r>
    <r>
      <rPr>
        <sz val="11"/>
        <color theme="1"/>
        <rFont val="Calibri"/>
        <family val="2"/>
        <scheme val="minor"/>
      </rPr>
      <t>er afløbskoefficienten (eller den hydrologiske reduktionsfaktor)</t>
    </r>
  </si>
  <si>
    <r>
      <t>A</t>
    </r>
    <r>
      <rPr>
        <vertAlign val="subscript"/>
        <sz val="10"/>
        <color theme="1"/>
        <rFont val="Arial"/>
        <family val="2"/>
      </rPr>
      <t>red</t>
    </r>
    <r>
      <rPr>
        <sz val="10"/>
        <color theme="1"/>
        <rFont val="Arial"/>
        <family val="2"/>
      </rPr>
      <t xml:space="preserve"> = </t>
    </r>
    <r>
      <rPr>
        <sz val="14"/>
        <color theme="1"/>
        <rFont val="Arial"/>
        <family val="2"/>
      </rPr>
      <t>ᵠ · ᵝ ·</t>
    </r>
    <r>
      <rPr>
        <sz val="10"/>
        <color theme="1"/>
        <rFont val="Arial"/>
        <family val="2"/>
      </rPr>
      <t xml:space="preserve"> A</t>
    </r>
    <r>
      <rPr>
        <vertAlign val="subscript"/>
        <sz val="10"/>
        <color theme="1"/>
        <rFont val="Arial"/>
        <family val="2"/>
      </rPr>
      <t>total</t>
    </r>
    <r>
      <rPr>
        <sz val="10"/>
        <color theme="1"/>
        <rFont val="Arial"/>
        <family val="2"/>
      </rPr>
      <t xml:space="preserve">, </t>
    </r>
    <r>
      <rPr>
        <sz val="11"/>
        <color theme="1"/>
        <rFont val="Calibri"/>
        <family val="2"/>
        <scheme val="minor"/>
      </rPr>
      <t>hvor</t>
    </r>
  </si>
  <si>
    <t>Se tilhørende rapport "Regnvandskvalitet og klimatilpasning" for yderligere beskrivelse og eksempler på befæstelsesgrader.</t>
  </si>
  <si>
    <t>Haver og græsarealer med dræn</t>
  </si>
  <si>
    <t>Estimat af det reducerede areal</t>
  </si>
  <si>
    <t>Standardafvigelse</t>
  </si>
  <si>
    <t>Ingen data:</t>
  </si>
  <si>
    <t>[2]</t>
  </si>
  <si>
    <t>[4]</t>
  </si>
  <si>
    <t>[5]</t>
  </si>
  <si>
    <t>[6]</t>
  </si>
  <si>
    <t>[9]</t>
  </si>
  <si>
    <t>[24]</t>
  </si>
  <si>
    <t>[29]</t>
  </si>
  <si>
    <t>[31]</t>
  </si>
  <si>
    <t>[21]</t>
  </si>
  <si>
    <t>[23]</t>
  </si>
  <si>
    <t>[38]</t>
  </si>
  <si>
    <t>[39]</t>
  </si>
  <si>
    <t>[41]</t>
  </si>
  <si>
    <t>Reference
nr.</t>
  </si>
  <si>
    <t>Udgiver, titel, år</t>
  </si>
  <si>
    <r>
      <rPr>
        <sz val="7"/>
        <rFont val="Times New Roman"/>
        <family val="1"/>
      </rPr>
      <t xml:space="preserve"> </t>
    </r>
    <r>
      <rPr>
        <sz val="10"/>
        <rFont val="Arial"/>
        <family val="2"/>
      </rPr>
      <t xml:space="preserve">Miljøministeriet: 
</t>
    </r>
    <r>
      <rPr>
        <i/>
        <sz val="10"/>
        <rFont val="Arial"/>
        <family val="2"/>
      </rPr>
      <t xml:space="preserve">Målinger af forureningsindhold i regnbetingede udledninger. 
</t>
    </r>
    <r>
      <rPr>
        <sz val="10"/>
        <rFont val="Arial"/>
        <family val="2"/>
      </rPr>
      <t>Arbejdsrapport fra Miljøstyrelsen nr. 10, 2006</t>
    </r>
  </si>
  <si>
    <r>
      <t xml:space="preserve">Ingvertsen, Simon T.: 
</t>
    </r>
    <r>
      <rPr>
        <i/>
        <sz val="10"/>
        <rFont val="Arial"/>
        <family val="2"/>
      </rPr>
      <t xml:space="preserve">Sustainable urban stormwater management – The challenges of controlling water quality. 
</t>
    </r>
    <r>
      <rPr>
        <sz val="10"/>
        <rFont val="Arial"/>
        <family val="2"/>
      </rPr>
      <t>Ph.D. thesis, 2011 – Faculty of LIFE Sciences, University of Copenhagen</t>
    </r>
  </si>
  <si>
    <r>
      <t xml:space="preserve">Clara, M., Windhofer, G., Hartl, W., Braun, K., Simon, M., Gans, O., Scheffknecht, C., Chovanec, A.: 
</t>
    </r>
    <r>
      <rPr>
        <i/>
        <sz val="10"/>
        <rFont val="Arial"/>
        <family val="2"/>
      </rPr>
      <t xml:space="preserve">Occurrence of phthalates in surface runoff, untreated and treated wastewater and fate during wastewater treatment. 
</t>
    </r>
    <r>
      <rPr>
        <sz val="10"/>
        <rFont val="Arial"/>
        <family val="2"/>
      </rPr>
      <t>Chemosphere 2010: 78: 1078-1084</t>
    </r>
  </si>
  <si>
    <r>
      <t xml:space="preserve">Eriksson, E., Baun, A., Mikkelsen, P.S., Ledin, A.: 
</t>
    </r>
    <r>
      <rPr>
        <i/>
        <sz val="10"/>
        <rFont val="Arial"/>
        <family val="2"/>
      </rPr>
      <t>Risk assessment of xenobiotics in stormwater discharged to Harrestrup Å, Denmark.</t>
    </r>
    <r>
      <rPr>
        <sz val="10"/>
        <rFont val="Arial"/>
        <family val="2"/>
      </rPr>
      <t xml:space="preserve"> 
Desalination 2007: 215: 187-197</t>
    </r>
  </si>
  <si>
    <r>
      <t xml:space="preserve">a) Hallig, F., Jensen, M.B.: 
</t>
    </r>
    <r>
      <rPr>
        <i/>
        <sz val="10"/>
        <rFont val="Arial"/>
        <family val="2"/>
      </rPr>
      <t>Dobbeltporøs filtrering – Industrimodul.</t>
    </r>
    <r>
      <rPr>
        <sz val="10"/>
        <rFont val="Arial"/>
        <family val="2"/>
      </rPr>
      <t xml:space="preserve"> 
Miljøministeriet – Naturstyrelsen, 2011</t>
    </r>
  </si>
  <si>
    <r>
      <t xml:space="preserve">b) Jensen, M.B., Cederkvist, K., Bjerager, P.E.R., Holm, P.E.: 
</t>
    </r>
    <r>
      <rPr>
        <i/>
        <sz val="10"/>
        <rFont val="Arial"/>
        <family val="2"/>
      </rPr>
      <t xml:space="preserve">Dual Porosity Filtration for treatment of stormwater runoff: first proof of concept from Copenhagen pilot plant. 
</t>
    </r>
    <r>
      <rPr>
        <sz val="10"/>
        <rFont val="Arial"/>
        <family val="2"/>
      </rPr>
      <t>Water Science &amp; Technology 2011: 64 (7): 1547-1557</t>
    </r>
  </si>
  <si>
    <r>
      <t xml:space="preserve">Asman, W.A.H., Jørgensen, A., Bossi, R., Vejrup, K.V., Mogensen, B.B., Glasius, M.: 
</t>
    </r>
    <r>
      <rPr>
        <i/>
        <sz val="10"/>
        <rFont val="Arial"/>
        <family val="2"/>
      </rPr>
      <t xml:space="preserve">Wet deposition of pesticides and nitrophenols at two sites in Denmark: measurements and contributions from regional sources. 
</t>
    </r>
    <r>
      <rPr>
        <sz val="10"/>
        <rFont val="Arial"/>
        <family val="2"/>
      </rPr>
      <t>Chemosphere 2005: 59: 1023-1031</t>
    </r>
  </si>
  <si>
    <r>
      <t xml:space="preserve">a) Björklund, K., Cousins, A.P., Strömvall, A-M., Malmqvist, P-A.: 
</t>
    </r>
    <r>
      <rPr>
        <i/>
        <sz val="10"/>
        <rFont val="Arial"/>
        <family val="2"/>
      </rPr>
      <t xml:space="preserve">Phthalates and nonylphenols in urban runoff: Occurrence, distribution and area emission factors. 
</t>
    </r>
    <r>
      <rPr>
        <sz val="10"/>
        <rFont val="Arial"/>
        <family val="2"/>
      </rPr>
      <t>Science of the Total Environment 2009: 407: 4665-4672</t>
    </r>
  </si>
  <si>
    <r>
      <t xml:space="preserve">b) Björklund, K., Cousins, A.P., Strömvall, A-M., Malmqvist, P-A.: 
</t>
    </r>
    <r>
      <rPr>
        <i/>
        <sz val="10"/>
        <rFont val="Arial"/>
        <family val="2"/>
      </rPr>
      <t>Supplementary Data for: Phthalates and nonylphenols in urban runoff: Occurrence, distribution and area emission factors.</t>
    </r>
  </si>
  <si>
    <r>
      <rPr>
        <sz val="7"/>
        <rFont val="Times New Roman"/>
        <family val="1"/>
      </rPr>
      <t xml:space="preserve"> </t>
    </r>
    <r>
      <rPr>
        <sz val="10"/>
        <rFont val="Arial"/>
        <family val="2"/>
      </rPr>
      <t xml:space="preserve">Birch, H., Mikkelsen, P.S., Jensen, J.K., Lützhøft, H-C.H: 
</t>
    </r>
    <r>
      <rPr>
        <i/>
        <sz val="10"/>
        <rFont val="Arial"/>
        <family val="2"/>
      </rPr>
      <t xml:space="preserve">Micropollutants in stormwater runoff and combined sewer overflow in the Copenhagen area, Denmark. 
</t>
    </r>
    <r>
      <rPr>
        <sz val="10"/>
        <rFont val="Arial"/>
        <family val="2"/>
      </rPr>
      <t>Water Science &amp; Technology 2011: 64 (2): 485-493</t>
    </r>
  </si>
  <si>
    <r>
      <t xml:space="preserve">Vialle, C., Sablayrolles, C., Lovera, M., Jacob, S., Huau, M-C., Montrejaud-Vignoles, M.: 
</t>
    </r>
    <r>
      <rPr>
        <i/>
        <sz val="10"/>
        <rFont val="Arial"/>
        <family val="2"/>
      </rPr>
      <t xml:space="preserve">Monitoring of water quality from roof runoff : Interpretation using multivariate analysis. 
</t>
    </r>
    <r>
      <rPr>
        <sz val="10"/>
        <rFont val="Arial"/>
        <family val="2"/>
      </rPr>
      <t>Water Research 2011: 45: 3765-3775</t>
    </r>
  </si>
  <si>
    <r>
      <t xml:space="preserve">Davis, B., Birch, G.: 
</t>
    </r>
    <r>
      <rPr>
        <i/>
        <sz val="10"/>
        <rFont val="Arial"/>
        <family val="2"/>
      </rPr>
      <t xml:space="preserve">Comparison of heavy metal loads in stormwater runoff from major and minor urban roads using pollutant yield rating curves. 
</t>
    </r>
    <r>
      <rPr>
        <sz val="10"/>
        <rFont val="Arial"/>
        <family val="2"/>
      </rPr>
      <t>Environmental Pollution 2010: 158: 2541-2545</t>
    </r>
  </si>
  <si>
    <r>
      <t xml:space="preserve">Helmreich, B., Hilliges, R., Schriewer, A., Horn, H.: 
</t>
    </r>
    <r>
      <rPr>
        <i/>
        <sz val="10"/>
        <rFont val="Arial"/>
        <family val="2"/>
      </rPr>
      <t xml:space="preserve">Runoff pollutants of a highly trafficked urban road – Correlation analysis and seasonal influences. 
</t>
    </r>
    <r>
      <rPr>
        <sz val="10"/>
        <rFont val="Arial"/>
        <family val="2"/>
      </rPr>
      <t>Chemosphere 2010: 80: 991-997</t>
    </r>
  </si>
  <si>
    <r>
      <rPr>
        <i/>
        <sz val="10"/>
        <rFont val="Arial"/>
        <family val="2"/>
      </rPr>
      <t xml:space="preserve">Tilførsel af lokalt renset regnvand til ferskvandsområder – Vand i større byer. 
</t>
    </r>
    <r>
      <rPr>
        <sz val="10"/>
        <rFont val="Arial"/>
        <family val="2"/>
      </rPr>
      <t>Rapport udarbejdet af DHI, Krüger A/S og Nordvand A/S, maj 2010</t>
    </r>
  </si>
  <si>
    <r>
      <t xml:space="preserve">Lynettefællesskabet I/S: 
</t>
    </r>
    <r>
      <rPr>
        <i/>
        <sz val="10"/>
        <rFont val="Arial"/>
        <family val="2"/>
      </rPr>
      <t>Måleprogram for regnvand fra parkeringsarealer – Karakterisering af regnvand.</t>
    </r>
    <r>
      <rPr>
        <sz val="10"/>
        <rFont val="Arial"/>
        <family val="2"/>
      </rPr>
      <t xml:space="preserve"> 
Rapport udarbejdet af DHI, august 2011</t>
    </r>
  </si>
  <si>
    <r>
      <t xml:space="preserve">Gladsaxe Kommune, By.- og Miljøforvaltningen: 
</t>
    </r>
    <r>
      <rPr>
        <i/>
        <sz val="10"/>
        <rFont val="Arial"/>
        <family val="2"/>
      </rPr>
      <t>Karakterisering af regnvand ved Høje Gladsaxe – Oversigt over teknologier til rensning af regnvand.</t>
    </r>
    <r>
      <rPr>
        <sz val="10"/>
        <rFont val="Arial"/>
        <family val="2"/>
      </rPr>
      <t xml:space="preserve"> 
Rapport udarbejdet af DHI, august 2009</t>
    </r>
  </si>
  <si>
    <r>
      <t xml:space="preserve">Gladsaxe Kommune, Miljøafdelingen: 
</t>
    </r>
    <r>
      <rPr>
        <i/>
        <sz val="10"/>
        <rFont val="Arial"/>
        <family val="2"/>
      </rPr>
      <t xml:space="preserve">Overfladeafstrømning i Gladsaxe Kommune – Høje Gladsaxe, TV-byen, Skovbrynet Station samt tre udløb til Smørmosen. 
</t>
    </r>
    <r>
      <rPr>
        <sz val="10"/>
        <rFont val="Arial"/>
        <family val="2"/>
      </rPr>
      <t>Rapport udarbejdet af DHI, juni 2008</t>
    </r>
  </si>
  <si>
    <r>
      <t xml:space="preserve">Hvidovre Kommune, Miljø- og Forsyningsafdelingen: 
</t>
    </r>
    <r>
      <rPr>
        <i/>
        <sz val="10"/>
        <rFont val="Arial"/>
        <family val="2"/>
      </rPr>
      <t xml:space="preserve">Undersøgelse af regnvandsudløb i Hvidovre Kommune. 
</t>
    </r>
    <r>
      <rPr>
        <sz val="10"/>
        <rFont val="Arial"/>
        <family val="2"/>
      </rPr>
      <t>Rapport udarbejdet af DHI, oktober 2008</t>
    </r>
  </si>
  <si>
    <r>
      <t xml:space="preserve">Vand i Byer: 
</t>
    </r>
    <r>
      <rPr>
        <i/>
        <sz val="10"/>
        <rFont val="Arial"/>
        <family val="2"/>
      </rPr>
      <t xml:space="preserve">Nyttiggørelse af vejvand i Århusgadekvarteret – Karakterisering og modellering af vejvandsafledninger samt test af udvalgte renseteknologier. 
</t>
    </r>
    <r>
      <rPr>
        <sz val="10"/>
        <rFont val="Arial"/>
        <family val="2"/>
      </rPr>
      <t>Rapport udarbejdet af DHI, november 2013</t>
    </r>
  </si>
  <si>
    <r>
      <t xml:space="preserve">Nielsen, U., Fredskilde, J.W.L., Madsen, K.B., Rasmussen, J., Rindel, K., Fink, N., Lützhøft, H-C.H., Munne, P., Sainio, P., Nakari, T., Schultz, E.: 
</t>
    </r>
    <r>
      <rPr>
        <i/>
        <sz val="10"/>
        <rFont val="Arial"/>
        <family val="2"/>
      </rPr>
      <t>WP3 innovative approaches to chemical controls of hazardous substances – Results from chemical analysis, acute and chronic toxicity tests in Case Studies, Danish National Report.</t>
    </r>
    <r>
      <rPr>
        <sz val="10"/>
        <rFont val="Arial"/>
        <family val="2"/>
      </rPr>
      <t xml:space="preserve"> 
Report published by COHIBA (Control of Hazardous Substances in the Baltic Sea Region), 2010</t>
    </r>
  </si>
  <si>
    <r>
      <t xml:space="preserve">Tsakovski, S., Tobiszewski, M., Simeonov, V., Polkowska, Z., Namiesnik, J.: 
</t>
    </r>
    <r>
      <rPr>
        <i/>
        <sz val="10"/>
        <rFont val="Arial"/>
        <family val="2"/>
      </rPr>
      <t xml:space="preserve">Chemical composition of water from roofs in Gdansk, Poland. </t>
    </r>
    <r>
      <rPr>
        <sz val="10"/>
        <rFont val="Arial"/>
        <family val="2"/>
      </rPr>
      <t xml:space="preserve"> 
Environmental Pollution 2010: 158: 84-91</t>
    </r>
  </si>
  <si>
    <r>
      <t xml:space="preserve">Morrow, A.C., Dunstan, R.H., Coombes, P.J.: 
</t>
    </r>
    <r>
      <rPr>
        <i/>
        <sz val="10"/>
        <rFont val="Arial"/>
        <family val="2"/>
      </rPr>
      <t xml:space="preserve">Elemental composition at different points of the rainwater harvesting system. 
</t>
    </r>
    <r>
      <rPr>
        <sz val="10"/>
        <rFont val="Arial"/>
        <family val="2"/>
      </rPr>
      <t>Science of the Total Environment 2010: 408: 4542-4548</t>
    </r>
  </si>
  <si>
    <r>
      <t xml:space="preserve">Hovmand, M.F.: 
</t>
    </r>
    <r>
      <rPr>
        <i/>
        <sz val="10"/>
        <rFont val="Arial"/>
        <family val="2"/>
      </rPr>
      <t xml:space="preserve">Atmosfærisk deposition af tungmetaller og andre sporelementer i Storkøbenhavn – Rapport til Københavns Kommune Teknik- og Miljøforvaltning omfatter målinger fra perioden 1972-2007. 
</t>
    </r>
    <r>
      <rPr>
        <sz val="10"/>
        <rFont val="Arial"/>
        <family val="2"/>
      </rPr>
      <t>Rapport udarbejdet af Københavns Universitet, Terrestrisk Økologi, januar 2009 (med rettelser af november 2010)</t>
    </r>
  </si>
  <si>
    <r>
      <t xml:space="preserve">a) Kalmykova, Y., Björklund, K., Strömvall, A-M., Blom, L.: 
</t>
    </r>
    <r>
      <rPr>
        <i/>
        <sz val="10"/>
        <rFont val="Arial"/>
        <family val="2"/>
      </rPr>
      <t>Partitioning of polycyclic aromatic hydrocarbons, alkylphenols, bisphenol A and phthalates in landfill leachates and stormwater.</t>
    </r>
    <r>
      <rPr>
        <sz val="10"/>
        <rFont val="Arial"/>
        <family val="2"/>
      </rPr>
      <t xml:space="preserve"> 
Water Research 2013: 47: 1317-1328</t>
    </r>
  </si>
  <si>
    <r>
      <rPr>
        <sz val="10"/>
        <rFont val="Arial"/>
        <family val="2"/>
      </rPr>
      <t xml:space="preserve">b) Supplementary Table S1: 
</t>
    </r>
    <r>
      <rPr>
        <i/>
        <sz val="10"/>
        <rFont val="Arial"/>
        <family val="2"/>
      </rPr>
      <t>Chemical parameters analyzed in the different landfill leachates and stormwater.</t>
    </r>
  </si>
  <si>
    <r>
      <t xml:space="preserve">Deffontis, S., Breton, A., Vialle, C., Montréjaud-Vignoles, M., Vignoles, C., Sablayrolles, C.: 
</t>
    </r>
    <r>
      <rPr>
        <i/>
        <sz val="10"/>
        <rFont val="Arial"/>
        <family val="2"/>
      </rPr>
      <t>Impact of dry weather discharges on annual pollution from a separate storm sewer in Toulouse, France.</t>
    </r>
    <r>
      <rPr>
        <sz val="10"/>
        <rFont val="Arial"/>
        <family val="2"/>
      </rPr>
      <t xml:space="preserve"> 
Science of the Total Environment 2013: 452-453: 394-403</t>
    </r>
  </si>
  <si>
    <r>
      <t xml:space="preserve">Hussain, A., Berndtsson, J.C.: 
</t>
    </r>
    <r>
      <rPr>
        <i/>
        <sz val="10"/>
        <rFont val="Arial"/>
        <family val="2"/>
      </rPr>
      <t>Microbiological runoff water quality from a green roof and in an open stormwater system.</t>
    </r>
    <r>
      <rPr>
        <sz val="10"/>
        <rFont val="Arial"/>
        <family val="2"/>
      </rPr>
      <t xml:space="preserve"> 
Vatten – Journal of Water Management and Research 2012: 68: 247-254</t>
    </r>
  </si>
  <si>
    <r>
      <t xml:space="preserve">Ellermann, T., Andersen, H.V., Bossi, R., Christensen, J.,Løfstrøm, P., Monies, C., Grundahl, L., Geels, C.: 
</t>
    </r>
    <r>
      <rPr>
        <i/>
        <sz val="10"/>
        <rFont val="Arial"/>
        <family val="2"/>
      </rPr>
      <t xml:space="preserve">Atmosfærisk deposition 2011 – Novana. 
</t>
    </r>
    <r>
      <rPr>
        <sz val="10"/>
        <rFont val="Arial"/>
        <family val="2"/>
      </rPr>
      <t>Videnskabelig rapport udarbejdet af DCE – Nationalt Center for Miljø og Energi, Aarhus Universitet – Institut for Miljøvidenskab, 2012</t>
    </r>
  </si>
  <si>
    <r>
      <rPr>
        <sz val="10"/>
        <rFont val="Arial"/>
        <family val="2"/>
      </rPr>
      <t>TREASURE LIFE06 ENV/DK/000229: Task E, 5</t>
    </r>
    <r>
      <rPr>
        <vertAlign val="superscript"/>
        <sz val="10"/>
        <rFont val="Arial"/>
        <family val="2"/>
      </rPr>
      <t>th</t>
    </r>
    <r>
      <rPr>
        <sz val="10"/>
        <rFont val="Arial"/>
        <family val="2"/>
      </rPr>
      <t xml:space="preserve"> delivery: 
</t>
    </r>
    <r>
      <rPr>
        <i/>
        <sz val="10"/>
        <rFont val="Arial"/>
        <family val="2"/>
      </rPr>
      <t xml:space="preserve">Final report (English) on the environmental and technical performance of the treatment unit processes. 
</t>
    </r>
    <r>
      <rPr>
        <sz val="10"/>
        <rFont val="Arial"/>
        <family val="2"/>
      </rPr>
      <t>Silkeborg Municipality October 2009</t>
    </r>
  </si>
  <si>
    <r>
      <t xml:space="preserve">Lynettefællesskabet I/S: 
</t>
    </r>
    <r>
      <rPr>
        <i/>
        <sz val="10"/>
        <rFont val="Arial"/>
        <family val="2"/>
      </rPr>
      <t>Miljø- og sundhedsskadelige stoffer i drænvand fra kunstgræsbaner – Vurdering af eksisterende analyseresultater på danske kunstgræsbaner samt supplerende måleprogram på to udvalgte baner.</t>
    </r>
    <r>
      <rPr>
        <sz val="10"/>
        <rFont val="Arial"/>
        <family val="2"/>
      </rPr>
      <t xml:space="preserve"> 
Rapport udarbejdet af DHI, november 2013.</t>
    </r>
  </si>
  <si>
    <r>
      <t xml:space="preserve">Vandlauget i Ørestad: 
</t>
    </r>
    <r>
      <rPr>
        <i/>
        <sz val="10"/>
        <rFont val="Arial"/>
        <family val="2"/>
      </rPr>
      <t>Analyseresultater fra stationerne 1-15.</t>
    </r>
  </si>
  <si>
    <r>
      <t xml:space="preserve">Glostrup Kommune: 
</t>
    </r>
    <r>
      <rPr>
        <i/>
        <sz val="10"/>
        <rFont val="Arial"/>
        <family val="2"/>
      </rPr>
      <t>Ejby Mose - Kvalitet af regnvandsudløb</t>
    </r>
    <r>
      <rPr>
        <sz val="10"/>
        <rFont val="Arial"/>
        <family val="2"/>
      </rPr>
      <t>. 
Rapport udarbejdet af DHI dec. 2009</t>
    </r>
  </si>
  <si>
    <r>
      <t xml:space="preserve">Glostrup Forsyning, Glostrup Kommune: 
</t>
    </r>
    <r>
      <rPr>
        <i/>
        <sz val="10"/>
        <rFont val="Arial"/>
        <family val="2"/>
      </rPr>
      <t xml:space="preserve">Harrestrup Å- Vandmiljøet i Harrestrup Å, Glostrup. </t>
    </r>
    <r>
      <rPr>
        <sz val="10"/>
        <rFont val="Arial"/>
        <family val="2"/>
      </rPr>
      <t xml:space="preserve">
The Interreg IV B North Sea Region Programme. Rapport udarbejdet af Moe og Brødsgaard dec. 2011.</t>
    </r>
  </si>
  <si>
    <r>
      <t xml:space="preserve">Naturstyrelsen: 
</t>
    </r>
    <r>
      <rPr>
        <i/>
        <sz val="10"/>
        <rFont val="Arial"/>
        <family val="2"/>
      </rPr>
      <t>Dobbelt porøs filtrering – Industrimodul.</t>
    </r>
    <r>
      <rPr>
        <sz val="10"/>
        <rFont val="Arial"/>
        <family val="2"/>
      </rPr>
      <t xml:space="preserve"> 
Rapport udarbejdet af Rambøll og KU Life 2011</t>
    </r>
  </si>
  <si>
    <r>
      <t xml:space="preserve">Gladsaxe Kommune, Miljøafdelingen: 
</t>
    </r>
    <r>
      <rPr>
        <i/>
        <sz val="10"/>
        <rFont val="Arial"/>
        <family val="2"/>
      </rPr>
      <t>Spildevandsundersøgelser i Gladsaxe Erhvervskvarter 2005 – Brønd 500, Branddammen og Jernpladsen.</t>
    </r>
    <r>
      <rPr>
        <sz val="10"/>
        <rFont val="Arial"/>
        <family val="2"/>
      </rPr>
      <t xml:space="preserve"> 
Rapport udarbejdet af DHI april 2006.</t>
    </r>
  </si>
  <si>
    <r>
      <t xml:space="preserve">Furesø Kommune: 
</t>
    </r>
    <r>
      <rPr>
        <i/>
        <sz val="10"/>
        <rFont val="Arial"/>
        <family val="2"/>
      </rPr>
      <t>Rensning af kobber i muld og kalkfilter.</t>
    </r>
    <r>
      <rPr>
        <sz val="10"/>
        <rFont val="Arial"/>
        <family val="2"/>
      </rPr>
      <t xml:space="preserve"> 
Notat udarbejdet af Orbicon dec. 2013</t>
    </r>
  </si>
  <si>
    <r>
      <t xml:space="preserve">IVL Svenska Miljöinstitutet AB: 
</t>
    </r>
    <r>
      <rPr>
        <i/>
        <sz val="10"/>
        <rFont val="Arial"/>
        <family val="2"/>
      </rPr>
      <t>Karakterisering av utsläpp – Jämförelse af olika utsläpp til vatten</t>
    </r>
    <r>
      <rPr>
        <sz val="10"/>
        <rFont val="Arial"/>
        <family val="2"/>
      </rPr>
      <t>. 
Nov. 2003</t>
    </r>
  </si>
  <si>
    <r>
      <t xml:space="preserve">Kaare Press-Kristensen: 
</t>
    </r>
    <r>
      <rPr>
        <i/>
        <sz val="10"/>
        <rFont val="Arial"/>
        <family val="2"/>
      </rPr>
      <t>Zinktagrender og nedsivning</t>
    </r>
    <r>
      <rPr>
        <sz val="10"/>
        <rFont val="Arial"/>
        <family val="2"/>
      </rPr>
      <t>. 
Excel regneark og notat dateret 05-01-2014.</t>
    </r>
  </si>
  <si>
    <r>
      <t xml:space="preserve">Miljøministeriet; Naturstyrelsen: 
</t>
    </r>
    <r>
      <rPr>
        <i/>
        <sz val="10"/>
        <rFont val="Arial"/>
        <family val="2"/>
      </rPr>
      <t>Vurdering af forureningsrisici for grundvand.</t>
    </r>
    <r>
      <rPr>
        <sz val="10"/>
        <rFont val="Arial"/>
        <family val="2"/>
      </rPr>
      <t xml:space="preserve"> 
Rapport udarbejdet af DTU Miljø og Krüger A/S januar 2013.</t>
    </r>
  </si>
  <si>
    <r>
      <t xml:space="preserve">Miljøministeriet; Naturstyrelsen: 
</t>
    </r>
    <r>
      <rPr>
        <i/>
        <sz val="10"/>
        <rFont val="Arial"/>
        <family val="2"/>
      </rPr>
      <t>Sundhedsaspekter ved regnbaseret rekreativt vand i større byer.</t>
    </r>
    <r>
      <rPr>
        <sz val="10"/>
        <rFont val="Arial"/>
        <family val="2"/>
      </rPr>
      <t xml:space="preserve"> 
Rapport udarbejdet af COWI A/S og DHI 2011.</t>
    </r>
  </si>
  <si>
    <r>
      <t xml:space="preserve">Gouman, E.: 
</t>
    </r>
    <r>
      <rPr>
        <i/>
        <sz val="10"/>
        <rFont val="Arial"/>
        <family val="2"/>
      </rPr>
      <t>Reduction of zinc emissions from buildings; the policy of Amsterdam</t>
    </r>
    <r>
      <rPr>
        <sz val="10"/>
        <rFont val="Arial"/>
        <family val="2"/>
      </rPr>
      <t>¸ 
Water Science and Technology Vol. 49 No 3 pp 189–196 © IWA Publishing 2004</t>
    </r>
  </si>
  <si>
    <r>
      <t xml:space="preserve">Københavns Kommune: 
</t>
    </r>
    <r>
      <rPr>
        <i/>
        <sz val="10"/>
        <color theme="1"/>
        <rFont val="Arial"/>
        <family val="2"/>
      </rPr>
      <t>LAR-Projekthåndbog</t>
    </r>
  </si>
  <si>
    <t>Teil, M.J.; M. Blanchard and M. Chevreuil: 
Atmospheric fate of phthalate esters in an urban area (Paris-France). 
Science of the Total Environment 354 (2006) 212-223.</t>
  </si>
  <si>
    <r>
      <t xml:space="preserve">Thomas H. Larsen, Jes Vollertsen og Søren Gabriel
</t>
    </r>
    <r>
      <rPr>
        <i/>
        <sz val="10"/>
        <rFont val="Arial"/>
        <family val="2"/>
      </rPr>
      <t>Risiko ved nedsivning og udledning af separatkloakeret regnvand</t>
    </r>
    <r>
      <rPr>
        <sz val="10"/>
        <rFont val="Arial"/>
        <family val="2"/>
      </rPr>
      <t xml:space="preserve">
Aalborg Universitet, Danmarks Tekniske Universitet, Teknologisk institut &amp; Orbicon A/S, 2012</t>
    </r>
  </si>
  <si>
    <r>
      <t xml:space="preserve">Stockholm Vatten VA AB:
</t>
    </r>
    <r>
      <rPr>
        <i/>
        <sz val="10"/>
        <rFont val="Arial"/>
        <family val="2"/>
      </rPr>
      <t>Brunnsfilter för rening av vägdagvatten</t>
    </r>
    <r>
      <rPr>
        <sz val="10"/>
        <rFont val="Arial"/>
        <family val="2"/>
      </rPr>
      <t xml:space="preserve">
Rapport nr 5-2009</t>
    </r>
  </si>
  <si>
    <t>Analyseresultater fra Dobbelt Porøst Filter i Krogebjergparken i maj og august 2014.
Modtaget på mail fra Karin Cederkvist, Københavns Universitet d. 29.9.2014</t>
  </si>
  <si>
    <t>Fremgangsmåde for risikoscreening af overfladeafstrømning</t>
  </si>
  <si>
    <t>Fremgangsmåden er uddybet i rapporten "Regnvandskvalitet og klimatilpasning".</t>
  </si>
  <si>
    <t>Nedenstående flowdiagram illustrerer fremgangsmåden til risikoscreening af separate regnvandsudledninger.</t>
  </si>
  <si>
    <t>Fanebladet viser beregningen af de teoretiske koncentrationer af udvalgte miljøskadelige stoffer i regnvandsudledningen samt screening af risikoen ved udledning eller nedsivning (sum af PEC/PNEC).</t>
  </si>
  <si>
    <t>Værktøj til beregning af vandkvalitet og screening af risikoen ved udledning eller nedsivning</t>
  </si>
  <si>
    <t>Fanebladet viser en estimering af det reducerede areal på baggrund af det samlede areal af oplandet, typiske befæstelsesgrader og typiske</t>
  </si>
  <si>
    <t>[44]</t>
  </si>
  <si>
    <t xml:space="preserve">Byer i Vandbalance notat 7 Rensning af regnvandsafstrømning med dobbeltporøs filtrering, Maj 2015. Rådata modtaget via mail fra Karin Cederkvist, Københavns Universitet d. 01.12.2016  </t>
  </si>
  <si>
    <t>[45]</t>
  </si>
  <si>
    <t xml:space="preserve">Byer i Vandbalance notat 5: Notat om renseeffektivitet af filterjord - danske erfaringer, Maj 2015. Rådata modtaget via mail fra Karin Cederkvist, Københavns Universitet d. 01.12.2016  </t>
  </si>
  <si>
    <t>Miljøministeriet, Naturstyrelsen: Det intensive måleprogram for de regnbetingede udløb 2007-2010 - Gistrup oplandet 2011</t>
  </si>
  <si>
    <t>Villaområde (tage og veje) og gennemgående landevej (46,77 ha)</t>
  </si>
  <si>
    <t>[46]</t>
  </si>
  <si>
    <t>Parcelhuskvarter Tag- og vejvand, delstrøm svarende til 0,4 ha</t>
  </si>
  <si>
    <t>Passiv sampling</t>
  </si>
  <si>
    <t>Odense, Syddansk Universitet</t>
  </si>
  <si>
    <t>EMC/passiv sampler</t>
  </si>
  <si>
    <t>Villaveje (Krogebjerg + Harboørevej)  Maj-dec. 2014</t>
  </si>
  <si>
    <t>200 P-pladser. Vand opsamlet i brønd som modtager regnvand fra et linjedræn nedgravet lang kanten af P-pladsen (2014).</t>
  </si>
  <si>
    <t>Centrale bymiljøer med befæstede arealer og lav trafikbelastning</t>
  </si>
  <si>
    <t>[47]</t>
  </si>
  <si>
    <t>Københavns Kommune og HOFOR: Karakterisering af regnvand- "Ved Stranden" og "Havnegade" Rapport udarbejdet af DHI september 2016</t>
  </si>
  <si>
    <t xml:space="preserve">DK, Det indre af København </t>
  </si>
  <si>
    <t>Passiv sampler</t>
  </si>
  <si>
    <t>DK (Strandpromenaden)</t>
  </si>
  <si>
    <t xml:space="preserve">Veje. Trafiktælling: Sundsøre apr. 2016: kl. 7-19 13.300 køretøjer; ÅDT 15.600 </t>
  </si>
  <si>
    <t>Københavns Kommune Teknik- og miljøforvaltningen: Syv analyserapporter dec. 2015-nov. 2016. Regnvandsprøver udtaget før sandfilter, der etableret i forindelse med vejomlægning på Strandboulevarden</t>
  </si>
  <si>
    <t>[48]</t>
  </si>
  <si>
    <t>DK (Åbenrå kommune)</t>
  </si>
  <si>
    <t>Industriområder med let industri. Prøver utaget ved indløb til regnvandsbassiner (dec. 2011-jan. 2012)</t>
  </si>
  <si>
    <t>[49]</t>
  </si>
  <si>
    <t>DK (Åbenrå)</t>
  </si>
  <si>
    <t>Byområde. Indløb til regnvands-bassiner (dec 2011-jan. 2012)</t>
  </si>
  <si>
    <t>By- og industriområde</t>
  </si>
  <si>
    <t>DK (Åbenrå Kommune)</t>
  </si>
  <si>
    <t>Indløb til regnvands-bassiner</t>
  </si>
  <si>
    <t>Landsbyer i landbrugsområder</t>
  </si>
  <si>
    <t>Veje med kloaksystemer men uden påvirkning fra mennesker</t>
  </si>
  <si>
    <t>Atmosfærisk deposition (våd+tør)  2011</t>
  </si>
  <si>
    <t>Atmosfærisk deposition (våd) 2011</t>
  </si>
  <si>
    <t>Atmosfærisk deposition (våd+tør) 4 målestationer 2013, 669 mm</t>
  </si>
  <si>
    <t>[50]</t>
  </si>
  <si>
    <t>[51]</t>
  </si>
  <si>
    <r>
      <t xml:space="preserve">Ellermann, T., Andersen, H.V., Bossi, R., Christensen, J.,Løfstrøm, P., Monies, C., Grundahl, L., Geels, C.: 
</t>
    </r>
    <r>
      <rPr>
        <i/>
        <sz val="10"/>
        <rFont val="Arial"/>
        <family val="2"/>
      </rPr>
      <t xml:space="preserve">Atmosfærisk deposition 2013 – Novana. 
</t>
    </r>
    <r>
      <rPr>
        <sz val="10"/>
        <rFont val="Arial"/>
        <family val="2"/>
      </rPr>
      <t>Videnskabelig rapport udarbejdet af DCE – Nationalt Center for Miljø og Energi, Aarhus Universitet – Institut for Miljøvidenskab, 2015</t>
    </r>
  </si>
  <si>
    <r>
      <t xml:space="preserve">Ellermann, T., Andersen, H.V., Bossi, R., Christensen, J.,Løfstrøm, P., Monies, C., Grundahl, L., Geels, C.: 
</t>
    </r>
    <r>
      <rPr>
        <i/>
        <sz val="10"/>
        <rFont val="Arial"/>
        <family val="2"/>
      </rPr>
      <t xml:space="preserve">Atmosfærisk deposition 2014 – Novana. 
</t>
    </r>
    <r>
      <rPr>
        <sz val="10"/>
        <rFont val="Arial"/>
        <family val="2"/>
      </rPr>
      <t>Videnskabelig rapport udarbejdet af DCE – Nationalt Center for Miljø og Energi, Aarhus Universitet – Institut for Miljøvidenskab, 2015</t>
    </r>
  </si>
  <si>
    <t>Atmosfærisk deposition (våd+tør) 4 målestationer 2013, 818 mm</t>
  </si>
  <si>
    <t>Miljøkvalitets-</t>
  </si>
  <si>
    <t>Centrale bymiljøer</t>
  </si>
  <si>
    <t>[52]</t>
  </si>
  <si>
    <t>Nordjyllands Amt: Det intensive måleprogram for de regnbetingede udløb 2001-2003 - Sulsted oplandet. April 2004</t>
  </si>
  <si>
    <t>opmærksom på at 75% fraktilen kan indeholde mange koncentrationer under detektionsgrænsen.</t>
  </si>
  <si>
    <t xml:space="preserve">Dette faneblad viser 75% fraktilerne for de enkelte parameter for hver overfladekategori. Specuelt for PAH'erne er det vigtigt at være </t>
  </si>
  <si>
    <t>[53]</t>
  </si>
  <si>
    <t>Københavns Kommune: Analyserapporter modtaget fra Morten Ejsing Jørgensen, Teknik og Miljøforvaltningen</t>
  </si>
  <si>
    <t>DK (København)</t>
  </si>
  <si>
    <t>Klaksviggade, tagpap, tagrender og nedløbsrør af kobber</t>
  </si>
  <si>
    <t>Egilsgade - Tegltag, zink/blyindækninger, zinktagrender og -nedløbsrør</t>
  </si>
  <si>
    <t>Dronningensgade Tegltag, zink/blyindækninger PVC-tagrender og -nedløbsrør</t>
  </si>
  <si>
    <t>Langebrogade 8 Tegltag, zink/blyindækninger nye zink-tagrender og -nedløbsrør</t>
  </si>
  <si>
    <t>Langebrogade 29 Tegltag, zink/blyindækninger zink-tagrender og -nedløbsrør</t>
  </si>
  <si>
    <t xml:space="preserve">Bangsbovej 70, tegltag og tagpap med blykinddækninger, -zinktagrende, </t>
  </si>
  <si>
    <t>Clausholmsvej 30 Skiffertag, zinktagrende, inddækninger og -kvist</t>
  </si>
  <si>
    <t>Bangsbovej 454 Tegltag, zinktagrende og -kvist, blyinddækninger</t>
  </si>
  <si>
    <t>København (DK)</t>
  </si>
  <si>
    <t>Bangsbo Plads 59, Tegltag plasttagrender</t>
  </si>
  <si>
    <t>Holmens Kirke - kobberspir 05.08.2016</t>
  </si>
  <si>
    <t>Holmens Kirke - kobberspir 18.07.2016</t>
  </si>
  <si>
    <t>Holmens Kirke - kobberspir 16.06.2016</t>
  </si>
  <si>
    <t>Holmens Kirke - kobberspir 01.06.2016</t>
  </si>
  <si>
    <t>Holmens Kirke - kobberspir 19.04.2016</t>
  </si>
  <si>
    <t>Holmens Kirke - kobberspir 23.03.2016</t>
  </si>
  <si>
    <t>Holmens Kirke - kobberspir 12.11.2015</t>
  </si>
  <si>
    <t>Holmens Kirke - kobberspir 17.09.2015</t>
  </si>
  <si>
    <t>Holmens Kirke - kobberspir 25.08.2015</t>
  </si>
  <si>
    <t>[54]</t>
  </si>
  <si>
    <t>Indløb fra separarat kloakkeret opland med boligbebyggelse 55 ha, reduceret areal 26 ha</t>
  </si>
  <si>
    <t>07.04.2016</t>
  </si>
  <si>
    <t>09.05.2016</t>
  </si>
  <si>
    <t>30.06.2016</t>
  </si>
  <si>
    <t>25.11.2016</t>
  </si>
  <si>
    <t>19.04.2017</t>
  </si>
  <si>
    <t>21.06.2017</t>
  </si>
  <si>
    <t>03.08.2017</t>
  </si>
  <si>
    <t>28.08.2017</t>
  </si>
  <si>
    <t>14.09.2017</t>
  </si>
  <si>
    <t>01.11.2017</t>
  </si>
  <si>
    <t>07.10.2016</t>
  </si>
  <si>
    <t>Villaområde (tage og veje) og gennemgående landeveje (46,77 ha)</t>
  </si>
  <si>
    <t>08.09.2017</t>
  </si>
  <si>
    <t>25.09.2017</t>
  </si>
  <si>
    <t>23.10.2017</t>
  </si>
  <si>
    <t>27.10.2017</t>
  </si>
  <si>
    <t>20.11.2017</t>
  </si>
  <si>
    <t>30.11.2017</t>
  </si>
  <si>
    <t>22.11.2017</t>
  </si>
  <si>
    <t>Villaområde inkl. veje (56 ha)</t>
  </si>
  <si>
    <t>[55]</t>
  </si>
  <si>
    <t>Københavns Kommune: Excel ark med data fra Strandboulevarden modtaget fra Martin Oliver Macnoughton, Teknik og Miljøforvaltningen</t>
  </si>
  <si>
    <t>Antal prøver eller dato</t>
  </si>
  <si>
    <t>[56]</t>
  </si>
  <si>
    <r>
      <t xml:space="preserve">Novafos: </t>
    </r>
    <r>
      <rPr>
        <i/>
        <sz val="11"/>
        <rFont val="Calibri"/>
        <family val="2"/>
        <scheme val="minor"/>
      </rPr>
      <t xml:space="preserve">Opsamling på nedsivningtilladelser- Opsamling på resultater fra anlæggene Søborghusrenden, Marielyst og Solnavej inkl. jordprøver. </t>
    </r>
    <r>
      <rPr>
        <sz val="11"/>
        <rFont val="Calibri"/>
        <family val="2"/>
        <scheme val="minor"/>
      </rPr>
      <t>Udarbejdet af Orbicon</t>
    </r>
    <r>
      <rPr>
        <i/>
        <sz val="11"/>
        <rFont val="Calibri"/>
        <family val="2"/>
        <scheme val="minor"/>
      </rPr>
      <t xml:space="preserve"> </t>
    </r>
    <r>
      <rPr>
        <sz val="11"/>
        <rFont val="Calibri"/>
        <family val="2"/>
        <scheme val="minor"/>
      </rPr>
      <t>Januar 2018</t>
    </r>
  </si>
  <si>
    <t>Solnavej, Søborg, DK (2016-18)</t>
  </si>
  <si>
    <t>Vejvand</t>
  </si>
  <si>
    <t>&lt; 5</t>
  </si>
  <si>
    <t>Søborghusrende, Gentofte Kommune, DK (2014-2018)</t>
  </si>
  <si>
    <t>Veje med trafikbelastning på 500-5.000 køretøjer/døgn fx tilkørsels-, adgangs- og landeveje</t>
  </si>
  <si>
    <t>Marielyst, Gladsaxe kommune, DK</t>
  </si>
  <si>
    <r>
      <t>Sønderrup, Melanie J. et al.</t>
    </r>
    <r>
      <rPr>
        <i/>
        <sz val="10"/>
        <rFont val="Arial"/>
        <family val="2"/>
      </rPr>
      <t xml:space="preserve"> Factors affecting retension of nutrients and organic matter in Stormwater ponds </t>
    </r>
    <r>
      <rPr>
        <sz val="10"/>
        <rFont val="Arial"/>
        <family val="2"/>
      </rPr>
      <t>Ecohydrol. (2015)</t>
    </r>
  </si>
  <si>
    <t>[57]</t>
  </si>
  <si>
    <t>1-4 datasæt:</t>
  </si>
  <si>
    <t>5 datasæt eller flere:</t>
  </si>
  <si>
    <r>
      <t xml:space="preserve">Regnvandsforum: </t>
    </r>
    <r>
      <rPr>
        <i/>
        <sz val="11"/>
        <rFont val="Calibri"/>
        <family val="2"/>
        <scheme val="minor"/>
      </rPr>
      <t xml:space="preserve">Regnkvalitet og klimatilpasning - Screeningsværktøjet "RegnKvalitet" </t>
    </r>
    <r>
      <rPr>
        <sz val="11"/>
        <rFont val="Calibri"/>
        <family val="2"/>
        <scheme val="minor"/>
      </rPr>
      <t xml:space="preserve">Jan. 2015 Rapport og værktøj se www.regnvandskvalitet.dk </t>
    </r>
  </si>
  <si>
    <t>Veje med trafikbelastning på &lt;500 køretøjer/døgn fx tilkørsels-, adgangs- og landeveje</t>
  </si>
  <si>
    <r>
      <rPr>
        <b/>
        <sz val="14"/>
        <color theme="1"/>
        <rFont val="Calibri"/>
        <family val="2"/>
        <scheme val="minor"/>
      </rPr>
      <t>RegnKvalitet                                                                                                                                                                                                                                                                                                Version: 1.3  (aug 2018)</t>
    </r>
    <r>
      <rPr>
        <sz val="11"/>
        <color theme="1"/>
        <rFont val="Calibri"/>
        <family val="2"/>
        <scheme val="minor"/>
      </rPr>
      <t xml:space="preserve">
</t>
    </r>
    <r>
      <rPr>
        <b/>
        <sz val="12"/>
        <color theme="1"/>
        <rFont val="Calibri"/>
        <family val="2"/>
        <scheme val="minor"/>
      </rPr>
      <t xml:space="preserve">Screeningsværktøj til beregning af regnvandskvalitet for overfladeafstrømning 
</t>
    </r>
    <r>
      <rPr>
        <sz val="11"/>
        <color theme="1"/>
        <rFont val="Calibri"/>
        <family val="2"/>
        <scheme val="minor"/>
      </rPr>
      <t xml:space="preserve">
</t>
    </r>
    <r>
      <rPr>
        <b/>
        <sz val="11"/>
        <color theme="1"/>
        <rFont val="Calibri"/>
        <family val="2"/>
        <scheme val="minor"/>
      </rPr>
      <t>Baggrund</t>
    </r>
    <r>
      <rPr>
        <sz val="11"/>
        <color theme="1"/>
        <rFont val="Calibri"/>
        <family val="2"/>
        <scheme val="minor"/>
      </rPr>
      <t xml:space="preserve">
Værktøjet er oprindeligt udarbejdet i forbindelse med projektet ”Regnvandskvalitet og klimatilpasning - Screeningsværktøjet "RegnKvalitet"” [57].  Projektet blev gennemført i perioden nov. 2013-jan. 2015 og formålet var at tilvejebringe viden om sammensætningen af afstrømmende regnvand fra veje, tage og pladser i byområder under hverdagsregn. De øvrige aktiviteter i projektet omfattede fastlæggelse af metoder og krav til analyser og prøvetagning samt opstilling af forslag til risikovurdering af regnvandsudledninger. Det overordnende mål for projektet var at kommuner og forsyningsselskaber blev i stand til at benytte den strukturerede viden som afsæt for dialog og koordinering af udledning af regnvand til fælles vandområder. 
Københavns Kommune havde oprindeligt den overordnede projektledelse for "Regnkvalitet og Klimatilpasning" og DHI fungerede som konsulent i forhold til gennemførelse af projektets aktiviteter. Der var etableret en projektgruppe med repræsentanter fra kommuner og forsyningsselskaber: Københavns, Hvidovre, Gentofte, Frederiksberg og Gladsaxe Kommune samt HOFOR, NORDVAND, Frederiksberg og Lyngby-Taarbæk Forsyning. 
Et output fra det oprindelige projekt var værktøjet RegnKvalitet. Efterfølgende har DHI været vært for hjemmesiden www.regnvandskvalitet.dk . I 2016 finansierede Københavns Kommune en opdatering. Den seneste opdatering (aug 2018) er sket i regi af ”Vand i Byer” der er et innovationsnetværk, som består mere end 200 deltagere fordelt på vidensinstitutioner, offentlige institutioner, forsyninger, producenter, entreprenører, rådgivere, arkitekter og interesseorganisationer.
</t>
    </r>
    <r>
      <rPr>
        <b/>
        <sz val="11"/>
        <color theme="1"/>
        <rFont val="Calibri"/>
        <family val="2"/>
        <scheme val="minor"/>
      </rPr>
      <t>Formål</t>
    </r>
    <r>
      <rPr>
        <sz val="11"/>
        <color theme="1"/>
        <rFont val="Calibri"/>
        <family val="2"/>
        <scheme val="minor"/>
      </rPr>
      <t xml:space="preserve">
Værktøjet er udarbejdet med henblik på at give miljøsagsbehandlere viden om koncentrationen af miljøskadelige stoffer i regnvand fra de mest udbredte overfladetyper i byområder. Formålet med værktøjet er at screene regnvandets kvalitet i forhold til miljøkvalitetskrav for vandområder og kvalitetskriterier for grundvand. På denne måde er det muligt i planlægningsfasen at vurdere den fremtidige teoretiske kvalitet af overfladeafstrømningen og planlægge hvilke typer overfladeafstrømning, der kan udledes, nedsives eller som bør afledes til kloak.
Værktøjet kan anvendes til at:
•  Beregne teoretiske koncentrationer af miljøskadelige stoffer i separate regnvandsudledninger
•  Sammenholde de teoretiske koncentrationer med miljøkvalitetskrav for ferske, marine vandområder og grundvand under aktuelle fortyndingsforhold
•  Identificere de kritiske parametre i forhold til miljøkvalitetskrav og grundvandskvalitetskriterier
•  Vurdere om overfladeafstrømning fra enkelte overfladetyper (fx veje med en ÅDT &gt; 15.000 køretøjer) bør ledes til kloak fremfor at blive udledt til vandområder eller nedsivet i en jordmatrice
•  Vurdere om der er behov for rensning inden udledning eller nedsivning
Bekendtgørelse nr. 1625 af 22/12/2017 om fastsættelse af miljømål for vandløb, søer, overgangsvande, kystvande og grundvand finder ikke anvendelse på tilladelser til udledning af forurenende stoffer fra almindelig belastede separate regnvandsudledninger. Det betyder dog ikke, at disse udledninger ikke skal reguleres, men reguleringen sker i stedet efter Miljøbeskyttelses lovens §28 og anvendelse af  den kombinerede fremgangsmåde, der er baseret på anvendelse af BAT og opfyldelse af miljøkvalitetskrav.
</t>
    </r>
    <r>
      <rPr>
        <b/>
        <sz val="11"/>
        <color theme="1"/>
        <rFont val="Calibri"/>
        <family val="2"/>
        <scheme val="minor"/>
      </rPr>
      <t>Rettigheder, opdatering og vedligeholdelse</t>
    </r>
    <r>
      <rPr>
        <sz val="11"/>
        <color theme="1"/>
        <rFont val="Calibri"/>
        <family val="2"/>
        <scheme val="minor"/>
      </rPr>
      <t xml:space="preserve">
Værktøjet er udviklet af DHI, som  har ejendoms- og ophavsrettighederne. Værktøjet kan frit downloades fra hjemmesiden: www.regnvandskvalitet.dk. 
Tilføjelse og revidering af data sker efter behov.  Henvendelse vedr. tilføjelse af nye regnkvalitetsdata og ønsker til ændringer kan sker til  DHI (ved Bodil Mose Pedersen: bop@dhigroup.com).</t>
    </r>
  </si>
  <si>
    <r>
      <rPr>
        <b/>
        <sz val="14"/>
        <color theme="1"/>
        <rFont val="Calibri"/>
        <family val="2"/>
        <scheme val="minor"/>
      </rPr>
      <t>Introduktion</t>
    </r>
    <r>
      <rPr>
        <sz val="11"/>
        <color theme="1"/>
        <rFont val="Calibri"/>
        <family val="2"/>
        <scheme val="minor"/>
      </rPr>
      <t xml:space="preserve">
Her får du en kort introduktion til, hvilke data og beregninger som RegnKvalitet er baseret på. En mere udførlig beskrivelse kan findes i rapporten om ”Regnvandskvalitet og klimatilpasning” [57].
</t>
    </r>
    <r>
      <rPr>
        <b/>
        <sz val="11"/>
        <color theme="1"/>
        <rFont val="Calibri"/>
        <family val="2"/>
        <scheme val="minor"/>
      </rPr>
      <t>Data</t>
    </r>
    <r>
      <rPr>
        <sz val="11"/>
        <color theme="1"/>
        <rFont val="Calibri"/>
        <family val="2"/>
        <scheme val="minor"/>
      </rPr>
      <t xml:space="preserve">
Værktøjet er baseret på offentlige tilgængelige analysedata primært fra danske regnvandsundersøgelser efter 2000 for at sikre relevansen og kvaliteten af data sådan, at de afspejler indholdsstoffer og koncentrationer i regnvandsafstrømning. Udenlandske undersøgelser viser ofte en større intervaller i koncentrationerne, end der ses i danske undersøgelser. Dette skyldes bl.a. andre nedbørsforhold, mindre/større deposition, andre byggematerialer til huse, veje, tage m.m. samt forskelle i prøvetagnings- og analysemetoder. Der er i mindre omfang medtaget udenlandske undersøgelser, hvor der har været få danske data for en bestemt overfladetype, og hvor det er vurderet, at kvaliteten af undersøgelserne har været sammenlignelige med de danske. Værktøjet er udelukkende baseret på data fra bynære områder (ikke landdistrikter, hvor depositionen af nærringssalte er højere pga. gødning).
Der er lagt vægt på flowproportionale og nedbørsafhængige prøver, som er mest repræsentative, men på grund af få data for nogle overfadetyper, er der medtaget analyseresultater fra stikprøver. Alle data er vurderet i forhold til prøvetagningsmetode, oplandskarakteristik, rensning og nedbørshændelse, og data som ikke har vist sig troværdige eller uden for formålet (f.eks. prøver fra rørledninger, der kan indeholde spildevandsoverløb) er ikke medtaget.
Til værktøjet er knyttet en referenceliste, hvor alle referencer kan identificeres. Hver reference har et referencenummer [XX], som også er angivet i fanebladene med baggrundsdata, så det er muligt at se, hvilke referencer der danner grundlag for de enkelte datasæt. Referencelisten kan findes under Fanebladet "Referencer". I rapporten er der tillige en tabeloversigt med en kort beskrivelse af en del af referencernr i Bilag B [57].
</t>
    </r>
    <r>
      <rPr>
        <b/>
        <sz val="11"/>
        <color theme="1"/>
        <rFont val="Calibri"/>
        <family val="2"/>
        <scheme val="minor"/>
      </rPr>
      <t>Parametre</t>
    </r>
    <r>
      <rPr>
        <sz val="11"/>
        <color theme="1"/>
        <rFont val="Calibri"/>
        <family val="2"/>
        <scheme val="minor"/>
      </rPr>
      <t xml:space="preserve">
Der er medtaget 32 analyseparametre i værktøjet, som repræsenterer almindelige spildevandsparametre, nærringssalte, udvalgte metaller, PAH, phthalater, bisphenol A og pesticider. Parametrene er udvalgt efter, om de typisk forekommer i overfladeafstrømning i koncentrationer over miljøkvalitetskravene (baseret på erfaring og litteraturgennemgang) samt om der eksisterer analysedata for parametrene.
Det er prioriteret at operere med en praktisk anvendelig liste over indikator-parametre, fremfor en bruttoliste over alle parametre, som kan være til stede i overfladeafstrømning.
</t>
    </r>
    <r>
      <rPr>
        <b/>
        <sz val="11"/>
        <color theme="1"/>
        <rFont val="Calibri"/>
        <family val="2"/>
        <scheme val="minor"/>
      </rPr>
      <t xml:space="preserve">
Overfladekategorier</t>
    </r>
    <r>
      <rPr>
        <sz val="11"/>
        <color theme="1"/>
        <rFont val="Calibri"/>
        <family val="2"/>
        <scheme val="minor"/>
      </rPr>
      <t xml:space="preserve">
Overfladekategorierne er valgt ud fra, at de findes i bynære områder, og der er desuden hentet inspiration fra:
- German Association for Water, Wastewater and Waste (DWA): Recommended Actions for Dealing with Stormwater
- Vägverket, Sverige: TRV rådsdokument: Vägdagvatten: Råd och rekommendationer for val av miljögärd. 2011:112
</t>
    </r>
    <r>
      <rPr>
        <b/>
        <sz val="11"/>
        <color theme="1"/>
        <rFont val="Calibri"/>
        <family val="2"/>
        <scheme val="minor"/>
      </rPr>
      <t>Beregning af den vægtede teoretiske koncentration af miljøskadelige stoffer</t>
    </r>
    <r>
      <rPr>
        <sz val="11"/>
        <color theme="1"/>
        <rFont val="Calibri"/>
        <family val="2"/>
        <scheme val="minor"/>
      </rPr>
      <t xml:space="preserve">
Beregningen af den teoretiske koncentration af miljøskadelige stoffer i separate regnvandsudledninger beregnes ud fra følgende ligning for et opland bestående af overfladekategorierne X, Y og Z:
KONC = ((AREAL</t>
    </r>
    <r>
      <rPr>
        <vertAlign val="subscript"/>
        <sz val="11"/>
        <color theme="1"/>
        <rFont val="Calibri"/>
        <family val="2"/>
        <scheme val="minor"/>
      </rPr>
      <t>X</t>
    </r>
    <r>
      <rPr>
        <sz val="11"/>
        <color theme="1"/>
        <rFont val="Calibri"/>
        <family val="2"/>
        <scheme val="minor"/>
      </rPr>
      <t>/AREAL</t>
    </r>
    <r>
      <rPr>
        <vertAlign val="subscript"/>
        <sz val="11"/>
        <color theme="1"/>
        <rFont val="Calibri"/>
        <family val="2"/>
        <scheme val="minor"/>
      </rPr>
      <t>TOTAL</t>
    </r>
    <r>
      <rPr>
        <sz val="11"/>
        <color theme="1"/>
        <rFont val="Calibri"/>
        <family val="2"/>
        <scheme val="minor"/>
      </rPr>
      <t>)*KONC</t>
    </r>
    <r>
      <rPr>
        <vertAlign val="subscript"/>
        <sz val="11"/>
        <color theme="1"/>
        <rFont val="Calibri"/>
        <family val="2"/>
        <scheme val="minor"/>
      </rPr>
      <t>X</t>
    </r>
    <r>
      <rPr>
        <sz val="11"/>
        <color theme="1"/>
        <rFont val="Calibri"/>
        <family val="2"/>
        <scheme val="minor"/>
      </rPr>
      <t xml:space="preserve"> )+((AREAL</t>
    </r>
    <r>
      <rPr>
        <vertAlign val="subscript"/>
        <sz val="11"/>
        <color theme="1"/>
        <rFont val="Calibri"/>
        <family val="2"/>
        <scheme val="minor"/>
      </rPr>
      <t>Y</t>
    </r>
    <r>
      <rPr>
        <sz val="11"/>
        <color theme="1"/>
        <rFont val="Calibri"/>
        <family val="2"/>
        <scheme val="minor"/>
      </rPr>
      <t>/AREAL</t>
    </r>
    <r>
      <rPr>
        <vertAlign val="subscript"/>
        <sz val="11"/>
        <color theme="1"/>
        <rFont val="Calibri"/>
        <family val="2"/>
        <scheme val="minor"/>
      </rPr>
      <t>TOTAL</t>
    </r>
    <r>
      <rPr>
        <sz val="11"/>
        <color theme="1"/>
        <rFont val="Calibri"/>
        <family val="2"/>
        <scheme val="minor"/>
      </rPr>
      <t>)*KONC</t>
    </r>
    <r>
      <rPr>
        <vertAlign val="subscript"/>
        <sz val="11"/>
        <color theme="1"/>
        <rFont val="Calibri"/>
        <family val="2"/>
        <scheme val="minor"/>
      </rPr>
      <t>Y</t>
    </r>
    <r>
      <rPr>
        <sz val="11"/>
        <color theme="1"/>
        <rFont val="Calibri"/>
        <family val="2"/>
        <scheme val="minor"/>
      </rPr>
      <t>)+((AREAL</t>
    </r>
    <r>
      <rPr>
        <vertAlign val="subscript"/>
        <sz val="11"/>
        <color theme="1"/>
        <rFont val="Calibri"/>
        <family val="2"/>
        <scheme val="minor"/>
      </rPr>
      <t>Z</t>
    </r>
    <r>
      <rPr>
        <sz val="11"/>
        <color theme="1"/>
        <rFont val="Calibri"/>
        <family val="2"/>
        <scheme val="minor"/>
      </rPr>
      <t>/AREAL</t>
    </r>
    <r>
      <rPr>
        <vertAlign val="subscript"/>
        <sz val="11"/>
        <color theme="1"/>
        <rFont val="Calibri"/>
        <family val="2"/>
        <scheme val="minor"/>
      </rPr>
      <t>TOTAL</t>
    </r>
    <r>
      <rPr>
        <sz val="11"/>
        <color theme="1"/>
        <rFont val="Calibri"/>
        <family val="2"/>
        <scheme val="minor"/>
      </rPr>
      <t>)*KONC</t>
    </r>
    <r>
      <rPr>
        <vertAlign val="subscript"/>
        <sz val="11"/>
        <color theme="1"/>
        <rFont val="Calibri"/>
        <family val="2"/>
        <scheme val="minor"/>
      </rPr>
      <t>Z</t>
    </r>
    <r>
      <rPr>
        <sz val="11"/>
        <color theme="1"/>
        <rFont val="Calibri"/>
        <family val="2"/>
        <scheme val="minor"/>
      </rPr>
      <t>)
AREAL</t>
    </r>
    <r>
      <rPr>
        <vertAlign val="subscript"/>
        <sz val="11"/>
        <color theme="1"/>
        <rFont val="Calibri"/>
        <family val="2"/>
        <scheme val="minor"/>
      </rPr>
      <t>XYZ</t>
    </r>
    <r>
      <rPr>
        <sz val="11"/>
        <color theme="1"/>
        <rFont val="Calibri"/>
        <family val="2"/>
        <scheme val="minor"/>
      </rPr>
      <t xml:space="preserve"> : Er det reducerede areal af henholdsvis overfladekategori X, Y og Z opgjort i reduceret hektar (red. ha)
AREAL</t>
    </r>
    <r>
      <rPr>
        <vertAlign val="subscript"/>
        <sz val="11"/>
        <color theme="1"/>
        <rFont val="Calibri"/>
        <family val="2"/>
        <scheme val="minor"/>
      </rPr>
      <t>TOTAL</t>
    </r>
    <r>
      <rPr>
        <sz val="11"/>
        <color theme="1"/>
        <rFont val="Calibri"/>
        <family val="2"/>
        <scheme val="minor"/>
      </rPr>
      <t xml:space="preserve"> : Er det totale areal af oplandet i red ha (svarende til summen af AREAL</t>
    </r>
    <r>
      <rPr>
        <vertAlign val="subscript"/>
        <sz val="11"/>
        <color theme="1"/>
        <rFont val="Calibri"/>
        <family val="2"/>
        <scheme val="minor"/>
      </rPr>
      <t>X</t>
    </r>
    <r>
      <rPr>
        <sz val="11"/>
        <color theme="1"/>
        <rFont val="Calibri"/>
        <family val="2"/>
        <scheme val="minor"/>
      </rPr>
      <t>, AREAL</t>
    </r>
    <r>
      <rPr>
        <vertAlign val="subscript"/>
        <sz val="11"/>
        <color theme="1"/>
        <rFont val="Calibri"/>
        <family val="2"/>
        <scheme val="minor"/>
      </rPr>
      <t>Y</t>
    </r>
    <r>
      <rPr>
        <sz val="11"/>
        <color theme="1"/>
        <rFont val="Calibri"/>
        <family val="2"/>
        <scheme val="minor"/>
      </rPr>
      <t xml:space="preserve"> og AREAL</t>
    </r>
    <r>
      <rPr>
        <vertAlign val="subscript"/>
        <sz val="11"/>
        <color theme="1"/>
        <rFont val="Calibri"/>
        <family val="2"/>
        <scheme val="minor"/>
      </rPr>
      <t>Z</t>
    </r>
    <r>
      <rPr>
        <sz val="11"/>
        <color theme="1"/>
        <rFont val="Calibri"/>
        <family val="2"/>
        <scheme val="minor"/>
      </rPr>
      <t>)</t>
    </r>
    <r>
      <rPr>
        <vertAlign val="subscript"/>
        <sz val="11"/>
        <color theme="1"/>
        <rFont val="Calibri"/>
        <family val="2"/>
        <scheme val="minor"/>
      </rPr>
      <t xml:space="preserve">
</t>
    </r>
    <r>
      <rPr>
        <sz val="11"/>
        <color theme="1"/>
        <rFont val="Calibri"/>
        <family val="2"/>
        <scheme val="minor"/>
      </rPr>
      <t>KONC</t>
    </r>
    <r>
      <rPr>
        <vertAlign val="subscript"/>
        <sz val="11"/>
        <color theme="1"/>
        <rFont val="Calibri"/>
        <family val="2"/>
        <scheme val="minor"/>
      </rPr>
      <t>XYZ</t>
    </r>
    <r>
      <rPr>
        <sz val="11"/>
        <color theme="1"/>
        <rFont val="Calibri"/>
        <family val="2"/>
        <scheme val="minor"/>
      </rPr>
      <t xml:space="preserve"> : Er koncentrationen af de enkelte parametre i overfladeafstrømning fra henholdsvis overfladekategori X, Y og Z. 75% percentilen er anvendt
</t>
    </r>
    <r>
      <rPr>
        <b/>
        <sz val="11"/>
        <color theme="1"/>
        <rFont val="Calibri"/>
        <family val="2"/>
        <scheme val="minor"/>
      </rPr>
      <t xml:space="preserve">Beregning af den teoretiske belastning
</t>
    </r>
    <r>
      <rPr>
        <sz val="11"/>
        <color theme="1"/>
        <rFont val="Calibri"/>
        <family val="2"/>
        <scheme val="minor"/>
      </rPr>
      <t>Den teoretiske belastning beregnes på baggrund af den beregnede koncentration multipliceret med det totale reducerede areal og den årlige nedbør. 10 års dekade-normalen (2001-2010) for hele Danmark er anvendt som beregningsgrundlag (765 mm/år). Du kan ændre nedbørsmængden, hvis der er kendskab til den lokale nedbør i området.</t>
    </r>
  </si>
  <si>
    <t>Miljø- og Fødevareministeriet, Miljøstyrelsen: Regnbetingede udledninger - Intensivt måleprogram (RBU) 2011-2016 (Data har ikke tidligere været offentliggjort og derfor tager Miljøstyrlesen forbehold for at outliers senere kan blive fjernet)</t>
  </si>
  <si>
    <t>Data har ikke tidligere været offentliggjort og derfor tager Miljøstyrlesen forbehold for at outliers senere kan blive fjernet)</t>
  </si>
  <si>
    <r>
      <rPr>
        <b/>
        <sz val="14"/>
        <color theme="1"/>
        <rFont val="Calibri"/>
        <family val="2"/>
        <scheme val="minor"/>
      </rPr>
      <t>Kom godt i gang</t>
    </r>
    <r>
      <rPr>
        <sz val="11"/>
        <color theme="1"/>
        <rFont val="Calibri"/>
        <family val="2"/>
        <scheme val="minor"/>
      </rPr>
      <t xml:space="preserve">
Her får du en kort vejledning til at komme i gang med værktøjet RegnKvalitet.
</t>
    </r>
    <r>
      <rPr>
        <b/>
        <u/>
        <sz val="11"/>
        <color theme="1"/>
        <rFont val="Calibri"/>
        <family val="2"/>
        <scheme val="minor"/>
      </rPr>
      <t>De blå faneblade:</t>
    </r>
    <r>
      <rPr>
        <sz val="11"/>
        <color theme="1"/>
        <rFont val="Calibri"/>
        <family val="2"/>
        <scheme val="minor"/>
      </rPr>
      <t xml:space="preserve"> 
Giver en introduktion til værktøjet, dets formål og baggrund, udvikling og opdatering samt en beskrivelse af hvilke data og beregninger, værktøjet bygger på.
</t>
    </r>
    <r>
      <rPr>
        <b/>
        <u/>
        <sz val="11"/>
        <color theme="1"/>
        <rFont val="Calibri"/>
        <family val="2"/>
        <scheme val="minor"/>
      </rPr>
      <t>De røde faneblade:</t>
    </r>
    <r>
      <rPr>
        <sz val="11"/>
        <color theme="1"/>
        <rFont val="Calibri"/>
        <family val="2"/>
        <scheme val="minor"/>
      </rPr>
      <t xml:space="preserve"> 
</t>
    </r>
    <r>
      <rPr>
        <i/>
        <u/>
        <sz val="11"/>
        <color theme="1"/>
        <rFont val="Calibri"/>
        <family val="2"/>
        <scheme val="minor"/>
      </rPr>
      <t>Beregning af vandkvalitet:</t>
    </r>
    <r>
      <rPr>
        <sz val="11"/>
        <color theme="1"/>
        <rFont val="Calibri"/>
        <family val="2"/>
        <scheme val="minor"/>
      </rPr>
      <t xml:space="preserve">
Det er her hvor oplysninger om det reducerede areal af oplandet skal indtastes og den teoretiske vandkvalitet automatisk beregnes og sammenlignes med miljøkvalitetskrav.
For at kunne beregne den teoretiske vandkvalitet fra et opland er det nødvendigt at kende det reducerede areal af de enkelte typer af overflader i oplandet samt fortyndingsfaktoren i det modtagende vandområde.
Der er som udgangspunkt er indsat en fortyndingsfaktor på 1 for alle typer vandområder. Det er muligt at ændre denne fortyndingsfaktor i celle I7 og L7 for henholdsvis marine og ferske vandområder. I celle O7 kan angives en fortyndings/reduktionsfaktor for grundvand, hvis der er kendskab til denne, men ellers regnes der som udgangspunkt med en fortynding/reduktionsfaktor på 1.
Start med at indtaste det reducerede areal (red Ha) af de forskellige overfladekategorier for det pågældende opland i de orange felter i kolonne C. 
Er en overfladekategori ikke repræsenteret i værktøjet vil det ofte være muligt at anvende én af de øvrige kategorier ud fra de aktiviteter, som foregår på overfladen/i området. Fx vil en overfladetype som "Kajområder" kunne repræsenteres ved "Industriområder" eller "Tage" + "Veje" + "P-pladser" afhængig af aktiviteterne på det pågældende kajområde. 
Værktøjet beregner i kolonne D på baggrund af oplysningerne om de reducerede arealer, hvor meget hver overfladekategori udgør i forhold til det samlede areal I kolonne I, M og Q fremkommer den beregnede koncentration af de udvalgte miljøskadelige stoffer for henholdsvis marine vandområder, ferske vandområder og grundvand. Den beregnede koncentration er den samme i alle tre kolonner men afhængig af fortyndingsfaktoren. På den måde er det muligt at sammenligne forskellige recipienter og beslutte, om regnvandet skal ledes til marine vandområder, ferske vandområder eller nedsives til grundvandet, hvis flere muligheder er tilgængelige.
For ferske vandområder skal kravene til de fysisk-kemiske støtteparametre (næringssalte, BOD m.fl.) fastsættes specifikt for det konkrete vandområde og indtastes i celle N15-N22. Det er muligt at tilføje/redigere i kravene.
Hvis den beregnede koncentration af de enkelte parametre overskrider miljøkvalitetskravene, markeres cellerne automatisk med rødt. Miljøkvalitetskrav fra Bekendtgørelse nr. 1625 af 19/12/2017 og grundvandskvalitetskriterier fra Miljøstyrelsens liste over kvalitetskriterier i relation til forurenet jord og kvalitetskriterier for drikkevand (opdateret juni og juli 2010) er angivet i kolonne J, N og R for de stoffer, hvor der findes krav/kriterier. 
Til en del af cellerne er der knyttet en kommentar markeret ved et rødt mærke i cellen. Kommentarerne er typisk uddybende beskrivelser af fx overfladekategorierne og forklaringer til miljøkvalitetskravene.
</t>
    </r>
    <r>
      <rPr>
        <i/>
        <u/>
        <sz val="11"/>
        <color theme="1"/>
        <rFont val="Calibri"/>
        <family val="2"/>
        <scheme val="minor"/>
      </rPr>
      <t>Beregning af belastning:</t>
    </r>
    <r>
      <rPr>
        <sz val="11"/>
        <color theme="1"/>
        <rFont val="Calibri"/>
        <family val="2"/>
        <scheme val="minor"/>
      </rPr>
      <t xml:space="preserve">
Fanebladet viser beregningen af de teoretiske mængder af udvalgte miljøskadelige stoffer i regnvandsudledningen. Den teoretiske belastning beregnes på baggrund af den beregnede koncentration fra fanebladet "Beregning af vandkvalitet" multipliceret med det totale reducerede areal og den årlige nedbør. 10 års dekade-normalen (2001-2010) for hele Danmark er anvendt som beregningsgrundlag (765 mm/år). Du kan ændre nedbørsmængden i celle C10, hvis der er kendskab til den lokale nedbør i området.
</t>
    </r>
    <r>
      <rPr>
        <i/>
        <u/>
        <sz val="11"/>
        <color theme="1"/>
        <rFont val="Calibri"/>
        <family val="2"/>
        <scheme val="minor"/>
      </rPr>
      <t>Estimat af reduceret areal</t>
    </r>
    <r>
      <rPr>
        <sz val="11"/>
        <color theme="1"/>
        <rFont val="Calibri"/>
        <family val="2"/>
        <scheme val="minor"/>
      </rPr>
      <t xml:space="preserve">
Fanebladet viser beregning af det reducerede areal på baggrund af det samlede areal af oplandet, typiske befæstelsesgrader og typiske afløbskoeffcienter for de forskellige overfladekategorier. Estimatet kan kun bruges i forbindelse med en screening, da befæstelsesgrader vil være forskellig fra opland til opland. Skal der bruges en mere eksakt opgørelse af det reducerede areal, vil det kræve en konkret vurdering og opmåling (GIS-analyse) af oplandet.
</t>
    </r>
    <r>
      <rPr>
        <i/>
        <u/>
        <sz val="11"/>
        <color theme="1"/>
        <rFont val="Calibri"/>
        <family val="2"/>
        <scheme val="minor"/>
      </rPr>
      <t>Dataoversigt:</t>
    </r>
    <r>
      <rPr>
        <sz val="11"/>
        <color theme="1"/>
        <rFont val="Calibri"/>
        <family val="2"/>
        <scheme val="minor"/>
      </rPr>
      <t xml:space="preserve">
Fanebladet viser en oversigt over 75% fraktilerne for de enkelte parametre for hver overfladekategori. Cellernes farvemarkering viser antallet af prøver, som 75% fraktilen bygger på. Rød: Ingen datasæt; Orange: 1-4 datasæt; Grøn: 5 eller flere datasæt. 
</t>
    </r>
    <r>
      <rPr>
        <b/>
        <u/>
        <sz val="11"/>
        <color theme="1"/>
        <rFont val="Calibri"/>
        <family val="2"/>
        <scheme val="minor"/>
      </rPr>
      <t xml:space="preserve">De grå faneblade: 
</t>
    </r>
    <r>
      <rPr>
        <sz val="11"/>
        <color theme="1"/>
        <rFont val="Calibri"/>
        <family val="2"/>
        <scheme val="minor"/>
      </rPr>
      <t>Hvis du ønsker at se baggrundsdata for de forskellige overfladekategorier, kan du se det under de grå faneblade. Her er alle data vist inkl. henvisning til de anvendte referencer. Her er også vist antal prøver, minimum-, middel- og maksimumkoncentrationer, standardafvigelsen samt 75% og 90% percentilen for de enkelte overfladekategorier.</t>
    </r>
  </si>
  <si>
    <t>Veje (ÅDT 500 - &lt; 5.000 køretøjer)</t>
  </si>
  <si>
    <t>Veje 
(ADT 500 - &lt; 5.000)</t>
  </si>
  <si>
    <t>Veje (ÅDT &lt; 500 køretøjer)</t>
  </si>
  <si>
    <t>Veje 
(ADT &lt; 500)</t>
  </si>
  <si>
    <t>Hvis fortyndingen i det specifikke vandområde kendes, kan fortyndingsfaktoren ændres i celle I11, M11 og Q11.</t>
  </si>
  <si>
    <r>
      <t>10.000 m</t>
    </r>
    <r>
      <rPr>
        <vertAlign val="superscript"/>
        <sz val="10"/>
        <color theme="1"/>
        <rFont val="Arial"/>
        <family val="2"/>
      </rPr>
      <t>3</t>
    </r>
    <r>
      <rPr>
        <sz val="10"/>
        <color theme="1"/>
        <rFont val="Arial"/>
        <family val="2"/>
      </rPr>
      <t xml:space="preserve"> </t>
    </r>
  </si>
  <si>
    <t>DK (Solnavej)</t>
  </si>
  <si>
    <t>Villavej i Søborg, DK (2016-18)</t>
  </si>
  <si>
    <t>DK (Gistrup)</t>
  </si>
  <si>
    <t>DK (Gistrup 2007-11)</t>
  </si>
  <si>
    <t>DK (Randers)</t>
  </si>
  <si>
    <t>Tage, brostens- og flisebelagte fortovsarealer samt brostens og asfaltbelagte 
vejarealer (2015-16)</t>
  </si>
  <si>
    <t>DK (Mårslev)</t>
  </si>
  <si>
    <t>Parcel- og rækkehuskvarter, Himmelbrovej i Randers</t>
  </si>
  <si>
    <t>2-etagers rækkehus bebyggelse, Højmarken i Silkeborg</t>
  </si>
  <si>
    <t>DK (Silkeborg)</t>
  </si>
  <si>
    <t>DK (Brabrand, Vest for Århus)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</si>
</sst>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0"/>
    <numFmt numFmtId="166" formatCode="0.0000000"/>
    <numFmt numFmtId="167" formatCode="0.0000"/>
    <numFmt numFmtId="168" formatCode="0.00000"/>
    <numFmt numFmtId="169" formatCode="dd\.mm\.yyyy;@"/>
    <numFmt numFmtId="170" formatCode="dd/mm/yy;@"/>
  </numFmts>
  <fonts count="47" x14ac:knownFonts="1">
    <font>
      <sz val="11"/>
      <color theme="1"/>
      <name val="Calibri"/>
      <family val="2"/>
      <scheme val="minor"/>
    </font>
    <font>
      <sz val="11"/>
      <color rgb="FF9C0006"/>
      <name val="Calibri"/>
      <family val="2"/>
      <scheme val="minor"/>
    </font>
    <font>
      <sz val="11"/>
      <color rgb="FFFF0000"/>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i/>
      <sz val="11"/>
      <color theme="1"/>
      <name val="Calibri"/>
      <family val="2"/>
      <scheme val="minor"/>
    </font>
    <font>
      <b/>
      <sz val="9"/>
      <color indexed="81"/>
      <name val="Tahoma"/>
      <family val="2"/>
    </font>
    <font>
      <sz val="9"/>
      <color indexed="81"/>
      <name val="Tahoma"/>
      <family val="2"/>
    </font>
    <font>
      <sz val="11"/>
      <name val="Calibri"/>
      <family val="2"/>
      <scheme val="minor"/>
    </font>
    <font>
      <b/>
      <sz val="12"/>
      <color theme="1"/>
      <name val="Calibri"/>
      <family val="2"/>
      <scheme val="minor"/>
    </font>
    <font>
      <b/>
      <sz val="16"/>
      <color theme="1"/>
      <name val="Calibri"/>
      <family val="2"/>
      <scheme val="minor"/>
    </font>
    <font>
      <b/>
      <sz val="10"/>
      <color rgb="FFFFFFFF"/>
      <name val="Cambria"/>
      <family val="1"/>
    </font>
    <font>
      <sz val="10"/>
      <color rgb="FF000000"/>
      <name val="Cambria"/>
      <family val="1"/>
    </font>
    <font>
      <sz val="10"/>
      <name val="Arial"/>
      <family val="2"/>
    </font>
    <font>
      <sz val="10"/>
      <color theme="1"/>
      <name val="Calibri"/>
      <family val="2"/>
      <scheme val="minor"/>
    </font>
    <font>
      <sz val="11"/>
      <color theme="4" tint="0.59999389629810485"/>
      <name val="Calibri"/>
      <family val="2"/>
      <scheme val="minor"/>
    </font>
    <font>
      <b/>
      <sz val="11"/>
      <color theme="4" tint="0.59999389629810485"/>
      <name val="Calibri"/>
      <family val="2"/>
      <scheme val="minor"/>
    </font>
    <font>
      <sz val="12"/>
      <color theme="4" tint="0.59999389629810485"/>
      <name val="Calibri"/>
      <family val="2"/>
      <scheme val="minor"/>
    </font>
    <font>
      <b/>
      <sz val="12"/>
      <color theme="0"/>
      <name val="Calibri"/>
      <family val="2"/>
      <scheme val="minor"/>
    </font>
    <font>
      <sz val="12"/>
      <color theme="0"/>
      <name val="Calibri"/>
      <family val="2"/>
      <scheme val="minor"/>
    </font>
    <font>
      <i/>
      <sz val="11"/>
      <color theme="1"/>
      <name val="Calibri"/>
      <family val="2"/>
      <scheme val="minor"/>
    </font>
    <font>
      <sz val="11"/>
      <color theme="1"/>
      <name val="Calibri"/>
      <family val="2"/>
    </font>
    <font>
      <vertAlign val="subscript"/>
      <sz val="11"/>
      <color theme="1"/>
      <name val="Calibri"/>
      <family val="2"/>
      <scheme val="minor"/>
    </font>
    <font>
      <b/>
      <u/>
      <sz val="11"/>
      <color theme="1"/>
      <name val="Calibri"/>
      <family val="2"/>
      <scheme val="minor"/>
    </font>
    <font>
      <i/>
      <u/>
      <sz val="11"/>
      <color theme="1"/>
      <name val="Calibri"/>
      <family val="2"/>
      <scheme val="minor"/>
    </font>
    <font>
      <sz val="11"/>
      <color rgb="FFB8CCE0"/>
      <name val="Calibri"/>
      <family val="2"/>
      <scheme val="minor"/>
    </font>
    <font>
      <u/>
      <sz val="11"/>
      <color theme="10"/>
      <name val="Calibri"/>
      <family val="2"/>
      <scheme val="minor"/>
    </font>
    <font>
      <sz val="10"/>
      <color theme="1"/>
      <name val="Arial"/>
      <family val="2"/>
    </font>
    <font>
      <vertAlign val="subscript"/>
      <sz val="10"/>
      <color theme="1"/>
      <name val="Arial"/>
      <family val="2"/>
    </font>
    <font>
      <sz val="14"/>
      <color theme="1"/>
      <name val="Arial"/>
      <family val="2"/>
    </font>
    <font>
      <i/>
      <sz val="10"/>
      <color theme="1"/>
      <name val="Arial"/>
      <family val="2"/>
    </font>
    <font>
      <b/>
      <sz val="11"/>
      <name val="Calibri"/>
      <family val="2"/>
      <scheme val="minor"/>
    </font>
    <font>
      <sz val="7"/>
      <name val="Times New Roman"/>
      <family val="1"/>
    </font>
    <font>
      <i/>
      <sz val="10"/>
      <name val="Arial"/>
      <family val="2"/>
    </font>
    <font>
      <vertAlign val="superscript"/>
      <sz val="10"/>
      <name val="Arial"/>
      <family val="2"/>
    </font>
    <font>
      <i/>
      <sz val="11"/>
      <name val="Calibri"/>
      <family val="2"/>
      <scheme val="minor"/>
    </font>
    <font>
      <sz val="10"/>
      <color rgb="FF000000"/>
      <name val="Trebuchet MS"/>
      <family val="2"/>
    </font>
    <font>
      <sz val="10"/>
      <color rgb="FFFF0000"/>
      <name val="Trebuchet MS"/>
      <family val="2"/>
    </font>
    <font>
      <sz val="11"/>
      <name val="Calibri"/>
      <family val="2"/>
    </font>
    <font>
      <sz val="10"/>
      <color rgb="FF000000"/>
      <name val="Trebuchet MS"/>
      <family val="2"/>
    </font>
    <font>
      <sz val="10"/>
      <name val="Trebuchet MS"/>
      <family val="2"/>
    </font>
    <font>
      <sz val="10"/>
      <color rgb="FF000000"/>
      <name val="Calibri"/>
      <family val="2"/>
      <scheme val="minor"/>
    </font>
    <font>
      <sz val="11"/>
      <color rgb="FF000000"/>
      <name val="Calibri"/>
      <family val="2"/>
      <scheme val="minor"/>
    </font>
    <font>
      <sz val="11"/>
      <color indexed="8"/>
      <name val="Calibri"/>
      <family val="2"/>
      <scheme val="minor"/>
    </font>
    <font>
      <b/>
      <sz val="11"/>
      <color indexed="8"/>
      <name val="Calibri"/>
      <family val="2"/>
      <scheme val="minor"/>
    </font>
    <font>
      <vertAlign val="superscript"/>
      <sz val="10"/>
      <color theme="1"/>
      <name val="Arial"/>
      <family val="2"/>
    </font>
  </fonts>
  <fills count="13">
    <fill>
      <patternFill patternType="none"/>
    </fill>
    <fill>
      <patternFill patternType="gray125"/>
    </fill>
    <fill>
      <patternFill patternType="solid">
        <fgColor rgb="FFFFC7CE"/>
      </patternFill>
    </fill>
    <fill>
      <patternFill patternType="solid">
        <fgColor theme="5"/>
        <bgColor indexed="64"/>
      </patternFill>
    </fill>
    <fill>
      <patternFill patternType="solid">
        <fgColor theme="6"/>
        <bgColor indexed="64"/>
      </patternFill>
    </fill>
    <fill>
      <patternFill patternType="solid">
        <fgColor theme="9"/>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rgb="FF002060"/>
        <bgColor indexed="64"/>
      </patternFill>
    </fill>
    <fill>
      <patternFill patternType="solid">
        <fgColor theme="4" tint="-0.249977111117893"/>
        <bgColor indexed="64"/>
      </patternFill>
    </fill>
    <fill>
      <patternFill patternType="solid">
        <fgColor theme="9" tint="0.59999389629810485"/>
        <bgColor indexed="64"/>
      </patternFill>
    </fill>
    <fill>
      <patternFill patternType="solid">
        <fgColor rgb="FFFFFFFF"/>
        <bgColor rgb="FFFFFFFF"/>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style="thin">
        <color rgb="FFD3D3D3"/>
      </top>
      <bottom style="thin">
        <color indexed="64"/>
      </bottom>
      <diagonal/>
    </border>
    <border>
      <left style="thin">
        <color rgb="FFD3D3D3"/>
      </left>
      <right style="thin">
        <color rgb="FFD3D3D3"/>
      </right>
      <top/>
      <bottom style="thin">
        <color rgb="FFD3D3D3"/>
      </bottom>
      <diagonal/>
    </border>
    <border>
      <left style="thin">
        <color rgb="FFD3D3D3"/>
      </left>
      <right style="thin">
        <color indexed="64"/>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style="thin">
        <color indexed="64"/>
      </bottom>
      <diagonal/>
    </border>
    <border>
      <left style="thin">
        <color rgb="FFD3D3D3"/>
      </left>
      <right/>
      <top/>
      <bottom style="thin">
        <color rgb="FFD3D3D3"/>
      </bottom>
      <diagonal/>
    </border>
    <border>
      <left style="thin">
        <color rgb="FFD3D3D3"/>
      </left>
      <right/>
      <top style="thin">
        <color rgb="FFD3D3D3"/>
      </top>
      <bottom style="thin">
        <color rgb="FFD3D3D3"/>
      </bottom>
      <diagonal/>
    </border>
    <border>
      <left style="thin">
        <color rgb="FFD3D3D3"/>
      </left>
      <right/>
      <top style="thin">
        <color rgb="FFD3D3D3"/>
      </top>
      <bottom style="thin">
        <color indexed="64"/>
      </bottom>
      <diagonal/>
    </border>
  </borders>
  <cellStyleXfs count="5">
    <xf numFmtId="0" fontId="0" fillId="0" borderId="0"/>
    <xf numFmtId="0" fontId="1" fillId="2" borderId="0" applyNumberFormat="0" applyBorder="0" applyAlignment="0" applyProtection="0"/>
    <xf numFmtId="0" fontId="27" fillId="0" borderId="0" applyNumberFormat="0" applyFill="0" applyBorder="0" applyAlignment="0" applyProtection="0"/>
    <xf numFmtId="0" fontId="14" fillId="0" borderId="0"/>
    <xf numFmtId="0" fontId="14" fillId="0" borderId="0"/>
  </cellStyleXfs>
  <cellXfs count="700">
    <xf numFmtId="0" fontId="0" fillId="0" borderId="0" xfId="0"/>
    <xf numFmtId="0" fontId="4" fillId="0" borderId="1" xfId="0" applyFont="1" applyBorder="1" applyAlignment="1">
      <alignment horizontal="center"/>
    </xf>
    <xf numFmtId="0" fontId="4" fillId="0" borderId="2" xfId="0" applyFont="1" applyBorder="1" applyAlignment="1">
      <alignment horizontal="center"/>
    </xf>
    <xf numFmtId="0" fontId="5" fillId="0" borderId="4" xfId="0" applyFont="1" applyBorder="1" applyAlignment="1">
      <alignment horizontal="center"/>
    </xf>
    <xf numFmtId="0" fontId="4" fillId="0" borderId="0" xfId="0" applyFont="1" applyAlignment="1">
      <alignment horizontal="center"/>
    </xf>
    <xf numFmtId="0" fontId="0" fillId="0" borderId="5" xfId="0" applyBorder="1" applyAlignment="1">
      <alignment wrapText="1"/>
    </xf>
    <xf numFmtId="0" fontId="0" fillId="0" borderId="0" xfId="0" applyBorder="1" applyAlignment="1">
      <alignment wrapText="1"/>
    </xf>
    <xf numFmtId="0" fontId="0" fillId="0" borderId="5" xfId="0" applyBorder="1" applyAlignment="1">
      <alignment horizontal="left" wrapText="1"/>
    </xf>
    <xf numFmtId="0" fontId="0" fillId="0" borderId="0"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0" xfId="0" applyFill="1" applyBorder="1" applyAlignment="1">
      <alignment horizontal="left" wrapText="1"/>
    </xf>
    <xf numFmtId="0" fontId="0" fillId="0" borderId="6" xfId="0" applyFill="1" applyBorder="1" applyAlignment="1">
      <alignment horizontal="left" wrapText="1"/>
    </xf>
    <xf numFmtId="0" fontId="0" fillId="0" borderId="0" xfId="0" applyAlignment="1">
      <alignment wrapText="1"/>
    </xf>
    <xf numFmtId="0" fontId="0" fillId="0" borderId="0" xfId="0"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11" xfId="0" applyBorder="1"/>
    <xf numFmtId="0" fontId="0" fillId="0" borderId="9" xfId="0" applyBorder="1"/>
    <xf numFmtId="0" fontId="0" fillId="0" borderId="10" xfId="0" applyBorder="1"/>
    <xf numFmtId="0" fontId="0" fillId="0" borderId="9" xfId="0" applyFill="1" applyBorder="1"/>
    <xf numFmtId="0" fontId="0" fillId="0" borderId="8" xfId="0" applyBorder="1"/>
    <xf numFmtId="0" fontId="3" fillId="0" borderId="5" xfId="0" applyFont="1" applyBorder="1"/>
    <xf numFmtId="0" fontId="3" fillId="0" borderId="0" xfId="0" applyFont="1" applyBorder="1"/>
    <xf numFmtId="0" fontId="3" fillId="0" borderId="5" xfId="0" applyFont="1" applyBorder="1" applyAlignment="1">
      <alignment horizontal="left"/>
    </xf>
    <xf numFmtId="0" fontId="3" fillId="0" borderId="0" xfId="0" applyFont="1" applyBorder="1" applyAlignment="1">
      <alignment horizontal="left"/>
    </xf>
    <xf numFmtId="0" fontId="3" fillId="0" borderId="6" xfId="0" applyFont="1" applyBorder="1" applyAlignment="1">
      <alignment horizontal="left"/>
    </xf>
    <xf numFmtId="0" fontId="3" fillId="0" borderId="7" xfId="0" applyFont="1" applyBorder="1" applyAlignment="1">
      <alignment horizontal="left"/>
    </xf>
    <xf numFmtId="0" fontId="0" fillId="0" borderId="6" xfId="0" applyBorder="1" applyAlignment="1">
      <alignment horizontal="left"/>
    </xf>
    <xf numFmtId="0" fontId="0" fillId="0" borderId="5" xfId="0" applyBorder="1" applyAlignment="1">
      <alignment horizontal="left"/>
    </xf>
    <xf numFmtId="0" fontId="0" fillId="0" borderId="0" xfId="0" applyBorder="1" applyAlignment="1">
      <alignment horizontal="left"/>
    </xf>
    <xf numFmtId="0" fontId="0" fillId="0" borderId="0" xfId="0" applyFill="1" applyBorder="1" applyAlignment="1">
      <alignment horizontal="left"/>
    </xf>
    <xf numFmtId="0" fontId="0" fillId="0" borderId="6" xfId="0" applyFill="1" applyBorder="1" applyAlignment="1">
      <alignment horizontal="left"/>
    </xf>
    <xf numFmtId="0" fontId="0" fillId="0" borderId="5" xfId="0" applyBorder="1"/>
    <xf numFmtId="0" fontId="0" fillId="0" borderId="0" xfId="0" applyBorder="1"/>
    <xf numFmtId="0" fontId="0" fillId="0" borderId="7" xfId="0" applyBorder="1" applyAlignment="1">
      <alignment horizontal="left"/>
    </xf>
    <xf numFmtId="0" fontId="0" fillId="0" borderId="0" xfId="0" applyFont="1" applyBorder="1"/>
    <xf numFmtId="0" fontId="0" fillId="0" borderId="5" xfId="0" applyFont="1" applyBorder="1" applyAlignment="1">
      <alignment horizontal="left"/>
    </xf>
    <xf numFmtId="0" fontId="0" fillId="0" borderId="0" xfId="0" applyFont="1" applyBorder="1" applyAlignment="1">
      <alignment horizontal="left"/>
    </xf>
    <xf numFmtId="0" fontId="0" fillId="0" borderId="6" xfId="0" applyFont="1" applyBorder="1" applyAlignment="1">
      <alignment horizontal="left"/>
    </xf>
    <xf numFmtId="0" fontId="0" fillId="0" borderId="0" xfId="0" applyFont="1" applyFill="1" applyBorder="1" applyAlignment="1">
      <alignment horizontal="left"/>
    </xf>
    <xf numFmtId="0" fontId="0" fillId="0" borderId="5" xfId="0" applyFont="1" applyBorder="1"/>
    <xf numFmtId="0" fontId="0" fillId="0" borderId="0" xfId="0" applyAlignment="1">
      <alignment horizontal="left"/>
    </xf>
    <xf numFmtId="0" fontId="0" fillId="0" borderId="0" xfId="0" applyFill="1" applyAlignment="1">
      <alignment horizontal="left"/>
    </xf>
    <xf numFmtId="0" fontId="3" fillId="0" borderId="0" xfId="0" applyFont="1"/>
    <xf numFmtId="0" fontId="0" fillId="3" borderId="0" xfId="0" applyFill="1"/>
    <xf numFmtId="0" fontId="0" fillId="5" borderId="0" xfId="0" applyFill="1"/>
    <xf numFmtId="0" fontId="0" fillId="4" borderId="0" xfId="0" applyFill="1"/>
    <xf numFmtId="0" fontId="4" fillId="0" borderId="12" xfId="0" applyFont="1" applyBorder="1" applyAlignment="1">
      <alignment horizontal="center"/>
    </xf>
    <xf numFmtId="0" fontId="4" fillId="0" borderId="13" xfId="0" applyFont="1" applyBorder="1" applyAlignment="1">
      <alignment horizontal="center"/>
    </xf>
    <xf numFmtId="0" fontId="0" fillId="0" borderId="0" xfId="0" applyBorder="1" applyAlignment="1">
      <alignment horizontal="center" wrapText="1"/>
    </xf>
    <xf numFmtId="0" fontId="0" fillId="0" borderId="0" xfId="0" applyAlignment="1">
      <alignment horizontal="center" wrapText="1"/>
    </xf>
    <xf numFmtId="0" fontId="0" fillId="0" borderId="0" xfId="0" applyBorder="1" applyAlignment="1">
      <alignment horizontal="left" wrapText="1"/>
    </xf>
    <xf numFmtId="0" fontId="0" fillId="0" borderId="6" xfId="0" applyBorder="1" applyAlignment="1">
      <alignment horizontal="left" wrapText="1"/>
    </xf>
    <xf numFmtId="0" fontId="0" fillId="0" borderId="5" xfId="0" applyBorder="1" applyAlignment="1">
      <alignment horizontal="left" wrapText="1"/>
    </xf>
    <xf numFmtId="49" fontId="0" fillId="0" borderId="0" xfId="0" applyNumberFormat="1" applyBorder="1" applyAlignment="1">
      <alignment horizontal="left"/>
    </xf>
    <xf numFmtId="0" fontId="0" fillId="0" borderId="0" xfId="0" applyNumberFormat="1" applyBorder="1" applyAlignment="1">
      <alignment horizontal="left"/>
    </xf>
    <xf numFmtId="0" fontId="0" fillId="0" borderId="8" xfId="0" applyFont="1" applyBorder="1" applyAlignment="1">
      <alignment horizontal="left" wrapText="1"/>
    </xf>
    <xf numFmtId="0" fontId="0" fillId="0" borderId="10" xfId="0" applyBorder="1" applyAlignment="1">
      <alignment horizontal="left" wrapText="1"/>
    </xf>
    <xf numFmtId="0" fontId="0" fillId="0" borderId="5" xfId="0" applyFill="1" applyBorder="1" applyAlignment="1">
      <alignment horizontal="left"/>
    </xf>
    <xf numFmtId="165" fontId="0" fillId="0" borderId="0" xfId="0" applyNumberFormat="1" applyBorder="1" applyAlignment="1">
      <alignment horizontal="left"/>
    </xf>
    <xf numFmtId="165" fontId="0" fillId="0" borderId="0" xfId="0" applyNumberFormat="1" applyFill="1" applyBorder="1" applyAlignment="1">
      <alignment horizontal="left"/>
    </xf>
    <xf numFmtId="165" fontId="0" fillId="0" borderId="5" xfId="0" applyNumberFormat="1" applyBorder="1" applyAlignment="1">
      <alignment horizontal="left"/>
    </xf>
    <xf numFmtId="0" fontId="0" fillId="0" borderId="0" xfId="0" applyFont="1" applyBorder="1" applyAlignment="1">
      <alignment horizontal="left" vertical="center"/>
    </xf>
    <xf numFmtId="0" fontId="2" fillId="0" borderId="5" xfId="0" applyFont="1" applyBorder="1" applyAlignment="1">
      <alignment horizontal="left"/>
    </xf>
    <xf numFmtId="0" fontId="2" fillId="0" borderId="0" xfId="0" applyFont="1" applyBorder="1" applyAlignment="1">
      <alignment horizontal="left"/>
    </xf>
    <xf numFmtId="0" fontId="2" fillId="0" borderId="6" xfId="0" applyFont="1" applyFill="1" applyBorder="1" applyAlignment="1">
      <alignment horizontal="left"/>
    </xf>
    <xf numFmtId="0" fontId="2" fillId="0" borderId="6" xfId="0" applyFont="1" applyBorder="1" applyAlignment="1">
      <alignment horizontal="left"/>
    </xf>
    <xf numFmtId="165" fontId="0" fillId="0" borderId="0" xfId="0" applyNumberFormat="1" applyFont="1" applyBorder="1" applyAlignment="1">
      <alignment horizontal="left"/>
    </xf>
    <xf numFmtId="2" fontId="0" fillId="0" borderId="0" xfId="0" applyNumberFormat="1" applyFont="1" applyBorder="1" applyAlignment="1">
      <alignment horizontal="left"/>
    </xf>
    <xf numFmtId="164" fontId="0" fillId="0" borderId="0" xfId="0" applyNumberFormat="1" applyFont="1" applyBorder="1" applyAlignment="1">
      <alignment horizontal="left"/>
    </xf>
    <xf numFmtId="1" fontId="0" fillId="0" borderId="0" xfId="0" applyNumberFormat="1" applyFont="1" applyBorder="1" applyAlignment="1">
      <alignment horizontal="left"/>
    </xf>
    <xf numFmtId="2" fontId="0" fillId="0" borderId="0" xfId="0" applyNumberFormat="1" applyBorder="1" applyAlignment="1">
      <alignment horizontal="left"/>
    </xf>
    <xf numFmtId="164" fontId="0" fillId="0" borderId="0" xfId="0" applyNumberFormat="1" applyBorder="1" applyAlignment="1">
      <alignment horizontal="left"/>
    </xf>
    <xf numFmtId="1" fontId="0" fillId="0" borderId="0" xfId="0" applyNumberFormat="1" applyBorder="1" applyAlignment="1">
      <alignment horizontal="left"/>
    </xf>
    <xf numFmtId="164" fontId="0" fillId="0" borderId="0" xfId="0" applyNumberFormat="1" applyFill="1" applyBorder="1" applyAlignment="1">
      <alignment horizontal="left"/>
    </xf>
    <xf numFmtId="2" fontId="0" fillId="0" borderId="0" xfId="0" applyNumberFormat="1" applyFill="1" applyBorder="1" applyAlignment="1">
      <alignment horizontal="left"/>
    </xf>
    <xf numFmtId="0" fontId="0" fillId="0" borderId="0" xfId="0" applyBorder="1" applyAlignment="1">
      <alignment horizontal="left" wrapText="1"/>
    </xf>
    <xf numFmtId="0" fontId="0" fillId="0" borderId="0" xfId="0" applyBorder="1" applyAlignment="1">
      <alignment horizontal="center" wrapText="1"/>
    </xf>
    <xf numFmtId="0" fontId="0" fillId="0" borderId="8" xfId="0" applyFont="1" applyBorder="1" applyAlignment="1">
      <alignment horizontal="left"/>
    </xf>
    <xf numFmtId="164" fontId="2" fillId="0" borderId="0" xfId="0" applyNumberFormat="1" applyFont="1" applyFill="1" applyBorder="1" applyAlignment="1">
      <alignment horizontal="left"/>
    </xf>
    <xf numFmtId="164" fontId="2" fillId="0" borderId="0" xfId="0" applyNumberFormat="1" applyFont="1" applyBorder="1" applyAlignment="1">
      <alignment horizontal="left"/>
    </xf>
    <xf numFmtId="2" fontId="2" fillId="0" borderId="0" xfId="0" applyNumberFormat="1" applyFont="1" applyBorder="1" applyAlignment="1">
      <alignment horizontal="left"/>
    </xf>
    <xf numFmtId="0" fontId="0" fillId="0" borderId="6" xfId="0" applyBorder="1"/>
    <xf numFmtId="1" fontId="0" fillId="0" borderId="6" xfId="0" applyNumberFormat="1" applyBorder="1" applyAlignment="1">
      <alignment horizontal="left"/>
    </xf>
    <xf numFmtId="1" fontId="0" fillId="0" borderId="9" xfId="0" applyNumberFormat="1" applyFont="1" applyBorder="1" applyAlignment="1">
      <alignment horizontal="left"/>
    </xf>
    <xf numFmtId="1" fontId="0" fillId="0" borderId="9" xfId="0" applyNumberFormat="1" applyBorder="1" applyAlignment="1">
      <alignment horizontal="left"/>
    </xf>
    <xf numFmtId="1" fontId="0" fillId="0" borderId="10" xfId="0" applyNumberFormat="1" applyBorder="1" applyAlignment="1">
      <alignment horizontal="left"/>
    </xf>
    <xf numFmtId="165" fontId="0" fillId="0" borderId="6" xfId="0" applyNumberFormat="1" applyBorder="1" applyAlignment="1">
      <alignment horizontal="left"/>
    </xf>
    <xf numFmtId="2" fontId="0" fillId="0" borderId="6" xfId="0" applyNumberFormat="1" applyBorder="1" applyAlignment="1">
      <alignment horizontal="left"/>
    </xf>
    <xf numFmtId="164" fontId="0" fillId="0" borderId="6" xfId="0" applyNumberFormat="1" applyBorder="1" applyAlignment="1">
      <alignment horizontal="left"/>
    </xf>
    <xf numFmtId="0" fontId="2" fillId="0" borderId="0" xfId="0" applyFont="1"/>
    <xf numFmtId="0" fontId="2" fillId="0" borderId="5" xfId="0" applyFont="1" applyFill="1" applyBorder="1" applyAlignment="1">
      <alignment horizontal="left"/>
    </xf>
    <xf numFmtId="0" fontId="2" fillId="0" borderId="0" xfId="0" applyFont="1" applyFill="1" applyBorder="1" applyAlignment="1">
      <alignment horizontal="left"/>
    </xf>
    <xf numFmtId="164" fontId="2" fillId="0" borderId="6" xfId="0" applyNumberFormat="1" applyFont="1" applyBorder="1" applyAlignment="1">
      <alignment horizontal="left"/>
    </xf>
    <xf numFmtId="165" fontId="2" fillId="0" borderId="0" xfId="0" applyNumberFormat="1" applyFont="1" applyBorder="1" applyAlignment="1">
      <alignment horizontal="left"/>
    </xf>
    <xf numFmtId="0" fontId="0" fillId="6" borderId="0" xfId="0" applyFill="1" applyBorder="1" applyAlignment="1">
      <alignment horizontal="left"/>
    </xf>
    <xf numFmtId="2" fontId="0" fillId="0" borderId="9" xfId="0" applyNumberFormat="1" applyFont="1" applyBorder="1" applyAlignment="1">
      <alignment horizontal="left"/>
    </xf>
    <xf numFmtId="164" fontId="0" fillId="0" borderId="9" xfId="0" applyNumberFormat="1" applyFont="1" applyBorder="1" applyAlignment="1">
      <alignment horizontal="left"/>
    </xf>
    <xf numFmtId="2" fontId="0" fillId="0" borderId="9" xfId="0" applyNumberFormat="1" applyBorder="1" applyAlignment="1">
      <alignment horizontal="left"/>
    </xf>
    <xf numFmtId="2" fontId="0" fillId="0" borderId="10" xfId="0" applyNumberFormat="1" applyBorder="1" applyAlignment="1">
      <alignment horizontal="left"/>
    </xf>
    <xf numFmtId="164" fontId="0" fillId="0" borderId="10" xfId="0" applyNumberFormat="1" applyBorder="1" applyAlignment="1">
      <alignment horizontal="left"/>
    </xf>
    <xf numFmtId="0" fontId="0" fillId="0" borderId="11" xfId="0" applyBorder="1" applyAlignment="1">
      <alignment horizontal="left" wrapText="1"/>
    </xf>
    <xf numFmtId="0" fontId="3" fillId="0" borderId="7" xfId="0" applyFont="1" applyBorder="1"/>
    <xf numFmtId="0" fontId="0" fillId="0" borderId="7" xfId="0" applyBorder="1"/>
    <xf numFmtId="0" fontId="0" fillId="0" borderId="7" xfId="0" applyFont="1" applyBorder="1"/>
    <xf numFmtId="0" fontId="3" fillId="0" borderId="6" xfId="0" applyFont="1" applyBorder="1"/>
    <xf numFmtId="0" fontId="0" fillId="0" borderId="7" xfId="0" applyFill="1" applyBorder="1" applyAlignment="1">
      <alignment horizontal="left"/>
    </xf>
    <xf numFmtId="0" fontId="3" fillId="0" borderId="7" xfId="0" applyFont="1" applyFill="1" applyBorder="1" applyAlignment="1">
      <alignment horizontal="left"/>
    </xf>
    <xf numFmtId="0" fontId="3" fillId="0" borderId="0" xfId="0" applyFont="1" applyFill="1" applyBorder="1" applyAlignment="1">
      <alignment horizontal="left"/>
    </xf>
    <xf numFmtId="0" fontId="0" fillId="0" borderId="7" xfId="0" applyFont="1" applyFill="1" applyBorder="1" applyAlignment="1">
      <alignment horizontal="left"/>
    </xf>
    <xf numFmtId="0" fontId="0" fillId="0" borderId="11" xfId="0" applyFill="1" applyBorder="1" applyAlignment="1">
      <alignment horizontal="left"/>
    </xf>
    <xf numFmtId="0" fontId="0" fillId="0" borderId="9" xfId="0" applyFill="1" applyBorder="1" applyAlignment="1">
      <alignment horizontal="left"/>
    </xf>
    <xf numFmtId="0" fontId="0" fillId="0" borderId="10" xfId="0" applyFill="1" applyBorder="1" applyAlignment="1">
      <alignment horizontal="left"/>
    </xf>
    <xf numFmtId="0" fontId="0" fillId="0" borderId="8" xfId="0" applyFill="1" applyBorder="1" applyAlignment="1">
      <alignment horizontal="left"/>
    </xf>
    <xf numFmtId="1" fontId="0" fillId="0" borderId="6" xfId="0" applyNumberFormat="1" applyFont="1" applyBorder="1" applyAlignment="1">
      <alignment horizontal="left"/>
    </xf>
    <xf numFmtId="0" fontId="2" fillId="0" borderId="6" xfId="0" applyFont="1" applyBorder="1" applyAlignment="1">
      <alignment horizontal="left" wrapText="1"/>
    </xf>
    <xf numFmtId="0" fontId="0" fillId="0" borderId="0" xfId="0" applyBorder="1" applyAlignment="1">
      <alignment horizontal="left" wrapText="1"/>
    </xf>
    <xf numFmtId="0" fontId="0" fillId="0" borderId="0" xfId="0" applyBorder="1" applyAlignment="1">
      <alignment horizontal="left" wrapText="1"/>
    </xf>
    <xf numFmtId="0" fontId="0" fillId="0" borderId="6" xfId="0" applyBorder="1" applyAlignment="1">
      <alignment horizontal="left" wrapText="1"/>
    </xf>
    <xf numFmtId="0" fontId="0" fillId="0" borderId="5" xfId="0" applyBorder="1" applyAlignment="1">
      <alignment horizontal="left" wrapText="1"/>
    </xf>
    <xf numFmtId="0" fontId="0" fillId="0" borderId="0" xfId="0" applyBorder="1" applyAlignment="1">
      <alignment horizontal="left" wrapText="1"/>
    </xf>
    <xf numFmtId="0" fontId="0" fillId="0" borderId="6" xfId="0" applyBorder="1" applyAlignment="1">
      <alignment horizontal="left" wrapText="1"/>
    </xf>
    <xf numFmtId="0" fontId="0" fillId="0" borderId="5" xfId="0" applyBorder="1" applyAlignment="1">
      <alignment horizontal="left" wrapText="1"/>
    </xf>
    <xf numFmtId="0" fontId="0" fillId="0" borderId="0" xfId="0" applyFill="1" applyBorder="1"/>
    <xf numFmtId="0" fontId="0" fillId="0" borderId="6" xfId="0" applyFill="1" applyBorder="1"/>
    <xf numFmtId="0" fontId="0" fillId="0" borderId="6" xfId="0" applyNumberFormat="1" applyFill="1" applyBorder="1" applyAlignment="1">
      <alignment horizontal="left"/>
    </xf>
    <xf numFmtId="0" fontId="9" fillId="0" borderId="0" xfId="0" applyFont="1" applyBorder="1" applyAlignment="1">
      <alignment horizontal="left"/>
    </xf>
    <xf numFmtId="0" fontId="9" fillId="0" borderId="6" xfId="0" applyFont="1" applyBorder="1" applyAlignment="1">
      <alignment horizontal="left"/>
    </xf>
    <xf numFmtId="165" fontId="0" fillId="0" borderId="9" xfId="0" applyNumberFormat="1" applyBorder="1" applyAlignment="1">
      <alignment horizontal="left"/>
    </xf>
    <xf numFmtId="165" fontId="0" fillId="0" borderId="10" xfId="0" applyNumberFormat="1" applyBorder="1" applyAlignment="1">
      <alignment horizontal="left"/>
    </xf>
    <xf numFmtId="0" fontId="0" fillId="0" borderId="6" xfId="0" applyBorder="1" applyAlignment="1">
      <alignment horizontal="left" wrapText="1"/>
    </xf>
    <xf numFmtId="0" fontId="0" fillId="7" borderId="0" xfId="0" applyFill="1"/>
    <xf numFmtId="0" fontId="3" fillId="7" borderId="0" xfId="0" applyFont="1" applyFill="1"/>
    <xf numFmtId="0" fontId="10" fillId="7" borderId="0" xfId="0" applyFont="1" applyFill="1"/>
    <xf numFmtId="0" fontId="3" fillId="7" borderId="0" xfId="0" applyFont="1" applyFill="1" applyBorder="1"/>
    <xf numFmtId="0" fontId="0" fillId="7" borderId="0" xfId="0" applyFill="1" applyBorder="1"/>
    <xf numFmtId="0" fontId="0" fillId="7" borderId="0" xfId="0" applyFont="1" applyFill="1" applyBorder="1"/>
    <xf numFmtId="0" fontId="11" fillId="7" borderId="0" xfId="0" applyFont="1" applyFill="1"/>
    <xf numFmtId="0" fontId="0" fillId="8" borderId="15" xfId="0" applyFill="1" applyBorder="1"/>
    <xf numFmtId="0" fontId="0" fillId="7" borderId="0" xfId="0" applyFill="1" applyBorder="1" applyAlignment="1">
      <alignment horizontal="center"/>
    </xf>
    <xf numFmtId="0" fontId="0" fillId="7" borderId="17" xfId="0" applyFill="1" applyBorder="1"/>
    <xf numFmtId="0" fontId="0" fillId="7" borderId="18" xfId="0" applyFill="1" applyBorder="1"/>
    <xf numFmtId="0" fontId="0" fillId="7" borderId="19" xfId="0" applyFill="1" applyBorder="1"/>
    <xf numFmtId="0" fontId="10" fillId="7" borderId="20" xfId="0" applyFont="1" applyFill="1" applyBorder="1"/>
    <xf numFmtId="0" fontId="10" fillId="7" borderId="0" xfId="0" applyFont="1" applyFill="1" applyBorder="1"/>
    <xf numFmtId="0" fontId="10" fillId="7" borderId="21" xfId="0" applyFont="1" applyFill="1" applyBorder="1"/>
    <xf numFmtId="0" fontId="0" fillId="7" borderId="20" xfId="0" applyFill="1" applyBorder="1"/>
    <xf numFmtId="0" fontId="0" fillId="7" borderId="21" xfId="0" applyFill="1" applyBorder="1"/>
    <xf numFmtId="0" fontId="0" fillId="7" borderId="22" xfId="0" applyFill="1" applyBorder="1"/>
    <xf numFmtId="0" fontId="0" fillId="7" borderId="23" xfId="0" applyFill="1" applyBorder="1"/>
    <xf numFmtId="0" fontId="0" fillId="7" borderId="24" xfId="0" applyFill="1" applyBorder="1"/>
    <xf numFmtId="0" fontId="5" fillId="7" borderId="0" xfId="0" applyFont="1" applyFill="1" applyBorder="1"/>
    <xf numFmtId="0" fontId="3" fillId="7" borderId="20" xfId="0" applyFont="1" applyFill="1" applyBorder="1"/>
    <xf numFmtId="0" fontId="0" fillId="7" borderId="20" xfId="0" applyFont="1" applyFill="1" applyBorder="1"/>
    <xf numFmtId="0" fontId="12" fillId="9" borderId="16" xfId="0" applyFont="1" applyFill="1" applyBorder="1" applyAlignment="1">
      <alignment vertical="center" wrapText="1"/>
    </xf>
    <xf numFmtId="0" fontId="12" fillId="9" borderId="25" xfId="0" applyFont="1" applyFill="1" applyBorder="1" applyAlignment="1">
      <alignment horizontal="center" vertical="center" wrapText="1"/>
    </xf>
    <xf numFmtId="0" fontId="13" fillId="0" borderId="26" xfId="0" applyFont="1" applyBorder="1" applyAlignment="1">
      <alignment vertical="center" wrapText="1"/>
    </xf>
    <xf numFmtId="0" fontId="13" fillId="0" borderId="24" xfId="0" applyFont="1" applyBorder="1" applyAlignment="1">
      <alignment horizontal="center" vertical="center" wrapText="1"/>
    </xf>
    <xf numFmtId="0" fontId="10" fillId="7" borderId="0" xfId="0" applyFont="1" applyFill="1" applyBorder="1" applyAlignment="1">
      <alignment horizontal="left" wrapText="1"/>
    </xf>
    <xf numFmtId="0" fontId="10" fillId="7" borderId="0" xfId="0" applyFont="1" applyFill="1" applyBorder="1" applyAlignment="1">
      <alignment horizontal="left"/>
    </xf>
    <xf numFmtId="2" fontId="0" fillId="0" borderId="9" xfId="0" applyNumberFormat="1" applyFill="1" applyBorder="1" applyAlignment="1">
      <alignment horizontal="left"/>
    </xf>
    <xf numFmtId="2" fontId="0" fillId="0" borderId="10" xfId="0" applyNumberFormat="1" applyFill="1" applyBorder="1" applyAlignment="1">
      <alignment horizontal="left"/>
    </xf>
    <xf numFmtId="1" fontId="0" fillId="0" borderId="0" xfId="0" applyNumberFormat="1" applyFill="1" applyBorder="1" applyAlignment="1">
      <alignment horizontal="left"/>
    </xf>
    <xf numFmtId="0" fontId="4" fillId="0" borderId="9" xfId="0" applyFont="1" applyBorder="1" applyAlignment="1">
      <alignment horizontal="center"/>
    </xf>
    <xf numFmtId="0" fontId="5" fillId="0" borderId="9" xfId="0" applyFont="1" applyBorder="1" applyAlignment="1">
      <alignment horizontal="center"/>
    </xf>
    <xf numFmtId="0" fontId="5" fillId="0" borderId="0" xfId="0" applyFont="1" applyBorder="1"/>
    <xf numFmtId="0" fontId="5" fillId="0" borderId="9" xfId="0" applyFont="1" applyBorder="1" applyAlignment="1"/>
    <xf numFmtId="0" fontId="5" fillId="0" borderId="0" xfId="0" applyFont="1"/>
    <xf numFmtId="0" fontId="1" fillId="0" borderId="5" xfId="1" applyFill="1" applyBorder="1" applyAlignment="1">
      <alignment horizontal="left" wrapText="1"/>
    </xf>
    <xf numFmtId="0" fontId="5" fillId="0" borderId="9" xfId="0" applyFont="1" applyBorder="1" applyAlignment="1">
      <alignment horizontal="center"/>
    </xf>
    <xf numFmtId="0" fontId="0" fillId="0" borderId="5" xfId="0" applyBorder="1" applyAlignment="1">
      <alignment horizontal="left" wrapText="1"/>
    </xf>
    <xf numFmtId="0" fontId="0" fillId="0" borderId="0" xfId="0" applyBorder="1" applyAlignment="1">
      <alignment horizontal="left" wrapText="1"/>
    </xf>
    <xf numFmtId="0" fontId="0" fillId="0" borderId="6" xfId="0" applyBorder="1" applyAlignment="1">
      <alignment horizontal="left" wrapText="1"/>
    </xf>
    <xf numFmtId="0" fontId="2" fillId="0" borderId="0" xfId="0" applyFont="1" applyBorder="1" applyAlignment="1">
      <alignment horizontal="left" vertical="center"/>
    </xf>
    <xf numFmtId="165" fontId="0" fillId="0" borderId="9" xfId="0" applyNumberFormat="1" applyFont="1"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5" xfId="0" applyBorder="1" applyAlignment="1">
      <alignment horizontal="left" wrapText="1"/>
    </xf>
    <xf numFmtId="0" fontId="0" fillId="0" borderId="0" xfId="0" applyBorder="1" applyAlignment="1">
      <alignment horizontal="left" wrapText="1"/>
    </xf>
    <xf numFmtId="0" fontId="0" fillId="0" borderId="3" xfId="0" applyBorder="1" applyAlignment="1">
      <alignment horizontal="left" wrapText="1"/>
    </xf>
    <xf numFmtId="0" fontId="0" fillId="0" borderId="6" xfId="0" applyBorder="1" applyAlignment="1">
      <alignment horizontal="left" wrapText="1"/>
    </xf>
    <xf numFmtId="0" fontId="14" fillId="0" borderId="0" xfId="0" applyFont="1" applyFill="1" applyAlignment="1" applyProtection="1">
      <alignment wrapText="1"/>
    </xf>
    <xf numFmtId="0" fontId="0" fillId="0" borderId="0" xfId="0" applyFill="1"/>
    <xf numFmtId="0" fontId="0" fillId="0" borderId="2" xfId="0" applyBorder="1"/>
    <xf numFmtId="0" fontId="0" fillId="0" borderId="3" xfId="0" applyBorder="1"/>
    <xf numFmtId="0" fontId="2" fillId="0" borderId="0" xfId="0" applyFont="1" applyBorder="1"/>
    <xf numFmtId="0" fontId="9" fillId="0" borderId="0" xfId="0" applyFont="1" applyBorder="1"/>
    <xf numFmtId="0" fontId="9" fillId="0" borderId="6" xfId="0" applyFont="1" applyBorder="1"/>
    <xf numFmtId="0" fontId="2" fillId="0" borderId="6" xfId="0" applyFont="1" applyBorder="1"/>
    <xf numFmtId="0" fontId="14" fillId="0" borderId="0" xfId="0" applyFont="1" applyFill="1" applyBorder="1" applyAlignment="1" applyProtection="1">
      <alignment wrapText="1"/>
    </xf>
    <xf numFmtId="0" fontId="14" fillId="0" borderId="6" xfId="0" applyFont="1" applyFill="1" applyBorder="1" applyAlignment="1" applyProtection="1">
      <alignment wrapText="1"/>
    </xf>
    <xf numFmtId="0" fontId="5" fillId="0" borderId="0" xfId="0" applyFont="1" applyBorder="1" applyAlignment="1"/>
    <xf numFmtId="0" fontId="0" fillId="0" borderId="6" xfId="0" applyBorder="1" applyAlignment="1">
      <alignment wrapText="1"/>
    </xf>
    <xf numFmtId="0" fontId="2" fillId="0" borderId="6" xfId="0" applyFont="1" applyBorder="1" applyAlignment="1">
      <alignment horizontal="right"/>
    </xf>
    <xf numFmtId="0" fontId="0" fillId="0" borderId="5" xfId="0" applyBorder="1" applyAlignment="1">
      <alignment horizontal="right"/>
    </xf>
    <xf numFmtId="0" fontId="0" fillId="0" borderId="5" xfId="0" applyBorder="1" applyAlignment="1">
      <alignment horizontal="left" wrapText="1"/>
    </xf>
    <xf numFmtId="0" fontId="0" fillId="0" borderId="0" xfId="0" applyBorder="1" applyAlignment="1">
      <alignment horizontal="left" wrapText="1"/>
    </xf>
    <xf numFmtId="0" fontId="0" fillId="0" borderId="11" xfId="0" applyBorder="1" applyAlignment="1">
      <alignment horizontal="left"/>
    </xf>
    <xf numFmtId="0" fontId="4" fillId="0" borderId="0" xfId="0" applyFont="1" applyBorder="1" applyAlignment="1">
      <alignment horizontal="center"/>
    </xf>
    <xf numFmtId="0" fontId="0" fillId="0" borderId="0" xfId="0" applyFill="1" applyBorder="1" applyAlignment="1">
      <alignment horizontal="right"/>
    </xf>
    <xf numFmtId="0" fontId="0" fillId="0" borderId="0" xfId="0" applyFill="1" applyAlignment="1">
      <alignment horizontal="right"/>
    </xf>
    <xf numFmtId="1" fontId="0" fillId="0" borderId="0" xfId="0" applyNumberFormat="1" applyFill="1" applyBorder="1" applyAlignment="1">
      <alignment horizontal="right"/>
    </xf>
    <xf numFmtId="0" fontId="2" fillId="0" borderId="0" xfId="0" applyFont="1" applyFill="1" applyBorder="1" applyAlignment="1">
      <alignment horizontal="right"/>
    </xf>
    <xf numFmtId="0" fontId="15" fillId="0" borderId="20" xfId="0" applyFont="1" applyFill="1" applyBorder="1"/>
    <xf numFmtId="0" fontId="0" fillId="0" borderId="1" xfId="0" applyBorder="1" applyAlignment="1">
      <alignment horizontal="left"/>
    </xf>
    <xf numFmtId="0" fontId="0" fillId="0" borderId="2" xfId="0" applyFill="1"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3" fillId="0" borderId="5" xfId="0" applyFont="1" applyBorder="1" applyAlignment="1">
      <alignment horizontal="left" wrapText="1"/>
    </xf>
    <xf numFmtId="0" fontId="0" fillId="0" borderId="6" xfId="0" applyFill="1" applyBorder="1" applyAlignment="1">
      <alignment horizontal="right"/>
    </xf>
    <xf numFmtId="0" fontId="0" fillId="0" borderId="5" xfId="0" applyFill="1" applyBorder="1"/>
    <xf numFmtId="0" fontId="0" fillId="0" borderId="9" xfId="0" applyFill="1" applyBorder="1" applyAlignment="1">
      <alignment horizontal="right"/>
    </xf>
    <xf numFmtId="0" fontId="0" fillId="0" borderId="10" xfId="0" applyFill="1" applyBorder="1" applyAlignment="1">
      <alignment horizontal="right"/>
    </xf>
    <xf numFmtId="0" fontId="3" fillId="0" borderId="4" xfId="0" applyFont="1" applyBorder="1" applyAlignment="1">
      <alignment horizontal="left"/>
    </xf>
    <xf numFmtId="0" fontId="9" fillId="0" borderId="0" xfId="0" applyFont="1" applyFill="1" applyBorder="1" applyAlignment="1">
      <alignment horizontal="right"/>
    </xf>
    <xf numFmtId="0" fontId="0" fillId="0" borderId="1" xfId="0" applyFill="1" applyBorder="1" applyAlignment="1">
      <alignment horizontal="left"/>
    </xf>
    <xf numFmtId="0" fontId="0" fillId="0" borderId="5" xfId="0" applyFill="1" applyBorder="1" applyAlignment="1">
      <alignment horizontal="right"/>
    </xf>
    <xf numFmtId="0" fontId="0" fillId="0" borderId="8" xfId="0" applyFill="1" applyBorder="1" applyAlignment="1">
      <alignment horizontal="right"/>
    </xf>
    <xf numFmtId="0" fontId="0" fillId="0" borderId="10" xfId="0" applyFill="1" applyBorder="1"/>
    <xf numFmtId="0" fontId="0" fillId="0" borderId="4" xfId="0" applyFill="1" applyBorder="1" applyAlignment="1">
      <alignment horizontal="left"/>
    </xf>
    <xf numFmtId="0" fontId="0" fillId="0" borderId="7" xfId="0" applyFill="1" applyBorder="1" applyAlignment="1">
      <alignment horizontal="right"/>
    </xf>
    <xf numFmtId="0" fontId="2" fillId="0" borderId="7" xfId="0" applyFont="1" applyFill="1" applyBorder="1" applyAlignment="1">
      <alignment horizontal="right"/>
    </xf>
    <xf numFmtId="0" fontId="9" fillId="0" borderId="7" xfId="0" applyFont="1" applyFill="1" applyBorder="1" applyAlignment="1">
      <alignment horizontal="right"/>
    </xf>
    <xf numFmtId="0" fontId="0" fillId="0" borderId="11" xfId="0" applyFill="1" applyBorder="1" applyAlignment="1">
      <alignment horizontal="right"/>
    </xf>
    <xf numFmtId="0" fontId="0" fillId="0" borderId="7" xfId="0" applyFill="1" applyBorder="1" applyAlignment="1">
      <alignment horizontal="left" wrapText="1"/>
    </xf>
    <xf numFmtId="0" fontId="2" fillId="0" borderId="5" xfId="0" applyFont="1" applyFill="1" applyBorder="1" applyAlignment="1">
      <alignment horizontal="right"/>
    </xf>
    <xf numFmtId="0" fontId="2" fillId="0" borderId="6" xfId="0" applyFont="1" applyFill="1" applyBorder="1" applyAlignment="1">
      <alignment horizontal="right"/>
    </xf>
    <xf numFmtId="0" fontId="0" fillId="0" borderId="8" xfId="0" applyFill="1" applyBorder="1"/>
    <xf numFmtId="0" fontId="0" fillId="0" borderId="4" xfId="0" applyBorder="1" applyAlignment="1">
      <alignment horizontal="left" wrapText="1"/>
    </xf>
    <xf numFmtId="0" fontId="5" fillId="0" borderId="0" xfId="0" applyFont="1" applyBorder="1" applyAlignment="1">
      <alignment horizontal="center"/>
    </xf>
    <xf numFmtId="1" fontId="0" fillId="0" borderId="9" xfId="0" applyNumberFormat="1" applyFill="1" applyBorder="1" applyAlignment="1">
      <alignment horizontal="right"/>
    </xf>
    <xf numFmtId="0" fontId="0" fillId="0" borderId="6" xfId="0" applyFill="1" applyBorder="1" applyAlignment="1">
      <alignment horizontal="left"/>
    </xf>
    <xf numFmtId="0" fontId="0" fillId="0" borderId="6" xfId="0" applyFill="1" applyBorder="1" applyAlignment="1">
      <alignment horizontal="left" wrapText="1"/>
    </xf>
    <xf numFmtId="0" fontId="0" fillId="0" borderId="0" xfId="0" applyBorder="1" applyAlignment="1">
      <alignment horizontal="left" wrapText="1"/>
    </xf>
    <xf numFmtId="0" fontId="15" fillId="7" borderId="0" xfId="0" applyFont="1" applyFill="1" applyBorder="1" applyAlignment="1">
      <alignment wrapText="1"/>
    </xf>
    <xf numFmtId="0" fontId="3" fillId="7" borderId="0" xfId="0" applyFont="1" applyFill="1" applyBorder="1" applyAlignment="1">
      <alignment wrapText="1"/>
    </xf>
    <xf numFmtId="0" fontId="16" fillId="7" borderId="0" xfId="0" applyFont="1" applyFill="1" applyBorder="1" applyProtection="1">
      <protection hidden="1"/>
    </xf>
    <xf numFmtId="166" fontId="0" fillId="8" borderId="15" xfId="0" applyNumberFormat="1" applyFill="1" applyBorder="1" applyAlignment="1">
      <alignment horizontal="center"/>
    </xf>
    <xf numFmtId="0" fontId="0" fillId="0" borderId="11" xfId="0" applyFont="1" applyBorder="1"/>
    <xf numFmtId="0" fontId="3" fillId="8" borderId="11" xfId="0" applyFont="1" applyFill="1" applyBorder="1"/>
    <xf numFmtId="0" fontId="0" fillId="7" borderId="13" xfId="0" applyFill="1" applyBorder="1" applyProtection="1">
      <protection locked="0"/>
    </xf>
    <xf numFmtId="1" fontId="0" fillId="7" borderId="13" xfId="0" applyNumberFormat="1" applyFill="1" applyBorder="1"/>
    <xf numFmtId="0" fontId="0" fillId="0" borderId="9" xfId="0" applyFill="1" applyBorder="1" applyAlignment="1">
      <alignment horizontal="left" wrapText="1"/>
    </xf>
    <xf numFmtId="0" fontId="0" fillId="0" borderId="10" xfId="0" applyFill="1" applyBorder="1" applyAlignment="1">
      <alignment horizontal="left" wrapText="1"/>
    </xf>
    <xf numFmtId="0" fontId="0" fillId="7" borderId="0" xfId="0" applyFill="1" applyBorder="1" applyAlignment="1">
      <alignment wrapText="1"/>
    </xf>
    <xf numFmtId="0" fontId="16" fillId="7" borderId="0" xfId="0" applyFont="1" applyFill="1" applyProtection="1">
      <protection hidden="1"/>
    </xf>
    <xf numFmtId="0" fontId="9" fillId="8" borderId="15" xfId="0" applyFont="1" applyFill="1" applyBorder="1"/>
    <xf numFmtId="0" fontId="18" fillId="7" borderId="0" xfId="0" applyFont="1" applyFill="1" applyBorder="1" applyAlignment="1" applyProtection="1">
      <alignment vertical="center"/>
      <protection hidden="1"/>
    </xf>
    <xf numFmtId="0" fontId="20" fillId="7" borderId="0" xfId="0" applyFont="1" applyFill="1" applyBorder="1" applyAlignment="1" applyProtection="1">
      <alignment horizontal="center" vertical="center"/>
      <protection hidden="1"/>
    </xf>
    <xf numFmtId="0" fontId="19" fillId="7" borderId="0" xfId="0" applyFont="1" applyFill="1" applyBorder="1" applyAlignment="1" applyProtection="1">
      <alignment horizontal="center" vertical="center"/>
      <protection hidden="1"/>
    </xf>
    <xf numFmtId="0" fontId="18" fillId="7" borderId="0" xfId="0" applyFont="1" applyFill="1" applyBorder="1" applyAlignment="1" applyProtection="1">
      <alignment horizontal="center" vertical="center"/>
      <protection hidden="1"/>
    </xf>
    <xf numFmtId="0" fontId="18" fillId="7" borderId="0" xfId="0" applyFont="1" applyFill="1" applyAlignment="1" applyProtection="1">
      <alignment vertical="center"/>
      <protection hidden="1"/>
    </xf>
    <xf numFmtId="0" fontId="19" fillId="10" borderId="0" xfId="0" applyFont="1" applyFill="1" applyBorder="1" applyAlignment="1" applyProtection="1">
      <alignment horizontal="center" vertical="center"/>
      <protection hidden="1"/>
    </xf>
    <xf numFmtId="0" fontId="17" fillId="7" borderId="0" xfId="0" applyFont="1" applyFill="1" applyBorder="1" applyProtection="1">
      <protection hidden="1"/>
    </xf>
    <xf numFmtId="2" fontId="3" fillId="8" borderId="15" xfId="0" applyNumberFormat="1" applyFont="1" applyFill="1" applyBorder="1"/>
    <xf numFmtId="166" fontId="0" fillId="7" borderId="2" xfId="0" applyNumberFormat="1" applyFill="1" applyBorder="1" applyAlignment="1">
      <alignment horizontal="center"/>
    </xf>
    <xf numFmtId="166" fontId="0" fillId="7" borderId="9" xfId="0" applyNumberFormat="1" applyFill="1" applyBorder="1" applyAlignment="1">
      <alignment horizontal="center"/>
    </xf>
    <xf numFmtId="164" fontId="9" fillId="8" borderId="15" xfId="0" applyNumberFormat="1" applyFont="1" applyFill="1" applyBorder="1"/>
    <xf numFmtId="2" fontId="9" fillId="8" borderId="15" xfId="0" applyNumberFormat="1" applyFont="1" applyFill="1" applyBorder="1"/>
    <xf numFmtId="1" fontId="9" fillId="8" borderId="15" xfId="0" applyNumberFormat="1" applyFont="1" applyFill="1" applyBorder="1"/>
    <xf numFmtId="0" fontId="0" fillId="0" borderId="0" xfId="0" applyFill="1" applyBorder="1" applyAlignment="1">
      <alignment horizontal="left"/>
    </xf>
    <xf numFmtId="2" fontId="9" fillId="0" borderId="15" xfId="0" applyNumberFormat="1" applyFont="1" applyFill="1" applyBorder="1"/>
    <xf numFmtId="2" fontId="0" fillId="8" borderId="15" xfId="0" applyNumberFormat="1" applyFill="1" applyBorder="1"/>
    <xf numFmtId="0" fontId="0" fillId="0" borderId="0" xfId="0" applyFill="1" applyBorder="1" applyAlignment="1">
      <alignment horizontal="left"/>
    </xf>
    <xf numFmtId="0" fontId="0" fillId="0" borderId="5" xfId="0" applyFill="1" applyBorder="1" applyAlignment="1">
      <alignment horizontal="left" wrapText="1"/>
    </xf>
    <xf numFmtId="0" fontId="0" fillId="0" borderId="0" xfId="0" applyFill="1" applyBorder="1" applyAlignment="1">
      <alignment horizontal="left" wrapText="1"/>
    </xf>
    <xf numFmtId="164" fontId="0" fillId="0" borderId="6" xfId="0" applyNumberFormat="1" applyFont="1" applyBorder="1" applyAlignment="1">
      <alignment horizontal="left"/>
    </xf>
    <xf numFmtId="167" fontId="0" fillId="0" borderId="0" xfId="0" applyNumberFormat="1" applyFont="1" applyBorder="1" applyAlignment="1">
      <alignment horizontal="left"/>
    </xf>
    <xf numFmtId="49" fontId="0" fillId="0" borderId="5" xfId="0" applyNumberFormat="1" applyFill="1" applyBorder="1" applyAlignment="1">
      <alignment horizontal="left"/>
    </xf>
    <xf numFmtId="0" fontId="0" fillId="0" borderId="8" xfId="0" applyFill="1" applyBorder="1" applyAlignment="1">
      <alignment horizontal="left" wrapText="1"/>
    </xf>
    <xf numFmtId="2" fontId="0" fillId="0" borderId="6" xfId="0" applyNumberFormat="1" applyFont="1" applyBorder="1" applyAlignment="1">
      <alignment horizontal="left"/>
    </xf>
    <xf numFmtId="2" fontId="0" fillId="0" borderId="10" xfId="0" applyNumberFormat="1" applyFont="1" applyBorder="1" applyAlignment="1">
      <alignment horizontal="left"/>
    </xf>
    <xf numFmtId="167" fontId="9" fillId="8" borderId="15" xfId="0" applyNumberFormat="1" applyFont="1" applyFill="1" applyBorder="1"/>
    <xf numFmtId="167" fontId="9" fillId="0" borderId="15" xfId="0" applyNumberFormat="1" applyFont="1" applyFill="1" applyBorder="1"/>
    <xf numFmtId="0" fontId="22" fillId="7" borderId="0" xfId="0" applyFont="1" applyFill="1"/>
    <xf numFmtId="0" fontId="0" fillId="0" borderId="0" xfId="0" applyFill="1" applyBorder="1" applyAlignment="1">
      <alignment horizontal="left"/>
    </xf>
    <xf numFmtId="0" fontId="0" fillId="0" borderId="2" xfId="0" applyFill="1" applyBorder="1" applyAlignment="1">
      <alignment horizontal="left"/>
    </xf>
    <xf numFmtId="0" fontId="0" fillId="0" borderId="2" xfId="0" applyBorder="1" applyAlignment="1">
      <alignment horizontal="left" wrapText="1"/>
    </xf>
    <xf numFmtId="0" fontId="0" fillId="0" borderId="0" xfId="0" applyBorder="1" applyAlignment="1">
      <alignment horizontal="left" wrapText="1"/>
    </xf>
    <xf numFmtId="164" fontId="9" fillId="0" borderId="0" xfId="0" applyNumberFormat="1" applyFont="1" applyFill="1" applyBorder="1" applyAlignment="1">
      <alignment horizontal="left"/>
    </xf>
    <xf numFmtId="2" fontId="9" fillId="0" borderId="0" xfId="0" applyNumberFormat="1" applyFont="1" applyFill="1" applyBorder="1" applyAlignment="1">
      <alignment horizontal="left"/>
    </xf>
    <xf numFmtId="0" fontId="9" fillId="0" borderId="0" xfId="0" applyFont="1" applyFill="1" applyBorder="1" applyAlignment="1">
      <alignment horizontal="left"/>
    </xf>
    <xf numFmtId="165" fontId="0" fillId="0" borderId="9" xfId="0" applyNumberFormat="1" applyFill="1" applyBorder="1" applyAlignment="1">
      <alignment horizontal="left"/>
    </xf>
    <xf numFmtId="165" fontId="0" fillId="0" borderId="6" xfId="0" applyNumberFormat="1" applyFont="1" applyBorder="1" applyAlignment="1">
      <alignment horizontal="left"/>
    </xf>
    <xf numFmtId="0" fontId="9" fillId="8" borderId="15" xfId="0" applyFont="1" applyFill="1" applyBorder="1" applyAlignment="1">
      <alignment horizontal="center"/>
    </xf>
    <xf numFmtId="165" fontId="9" fillId="8" borderId="15" xfId="0" applyNumberFormat="1" applyFont="1" applyFill="1" applyBorder="1" applyAlignment="1">
      <alignment horizontal="center"/>
    </xf>
    <xf numFmtId="1" fontId="9" fillId="8" borderId="15" xfId="0" applyNumberFormat="1" applyFont="1" applyFill="1" applyBorder="1" applyAlignment="1">
      <alignment horizontal="center"/>
    </xf>
    <xf numFmtId="3" fontId="0" fillId="8" borderId="15" xfId="0" applyNumberFormat="1" applyFill="1" applyBorder="1" applyAlignment="1">
      <alignment horizontal="center"/>
    </xf>
    <xf numFmtId="0" fontId="15" fillId="7" borderId="0" xfId="0" applyFont="1" applyFill="1" applyBorder="1" applyAlignment="1">
      <alignment horizontal="center" vertical="top" wrapText="1"/>
    </xf>
    <xf numFmtId="0" fontId="21" fillId="7" borderId="0" xfId="0" applyFont="1" applyFill="1"/>
    <xf numFmtId="0" fontId="0" fillId="0" borderId="3" xfId="0" applyBorder="1" applyAlignment="1">
      <alignment horizontal="left" wrapText="1"/>
    </xf>
    <xf numFmtId="0" fontId="0" fillId="0" borderId="6" xfId="0" applyBorder="1" applyAlignment="1">
      <alignment horizontal="left" wrapText="1"/>
    </xf>
    <xf numFmtId="0" fontId="0" fillId="0" borderId="0" xfId="0" applyFill="1" applyBorder="1" applyAlignment="1">
      <alignment horizontal="left"/>
    </xf>
    <xf numFmtId="0" fontId="0" fillId="0" borderId="6" xfId="0" applyFill="1" applyBorder="1" applyAlignment="1">
      <alignment horizontal="left"/>
    </xf>
    <xf numFmtId="0" fontId="0" fillId="0" borderId="0" xfId="0" applyBorder="1" applyAlignment="1">
      <alignment horizontal="left" wrapText="1"/>
    </xf>
    <xf numFmtId="2" fontId="0" fillId="0" borderId="6" xfId="0" applyNumberFormat="1" applyBorder="1"/>
    <xf numFmtId="164" fontId="0" fillId="0" borderId="6" xfId="0" applyNumberFormat="1" applyBorder="1"/>
    <xf numFmtId="165" fontId="0" fillId="0" borderId="6" xfId="0" applyNumberFormat="1" applyBorder="1"/>
    <xf numFmtId="164" fontId="0" fillId="0" borderId="0" xfId="0" applyNumberFormat="1" applyFill="1" applyBorder="1" applyAlignment="1">
      <alignment horizontal="right"/>
    </xf>
    <xf numFmtId="164" fontId="0" fillId="0" borderId="6" xfId="0" applyNumberFormat="1" applyFill="1" applyBorder="1" applyAlignment="1">
      <alignment horizontal="right"/>
    </xf>
    <xf numFmtId="2" fontId="0" fillId="0" borderId="0" xfId="0" applyNumberFormat="1" applyFill="1" applyBorder="1" applyAlignment="1">
      <alignment horizontal="right"/>
    </xf>
    <xf numFmtId="2" fontId="0" fillId="0" borderId="6" xfId="0" applyNumberFormat="1" applyFill="1" applyBorder="1" applyAlignment="1">
      <alignment horizontal="right"/>
    </xf>
    <xf numFmtId="165" fontId="0" fillId="0" borderId="0" xfId="0" applyNumberFormat="1" applyFill="1" applyBorder="1" applyAlignment="1">
      <alignment horizontal="right"/>
    </xf>
    <xf numFmtId="165" fontId="0" fillId="0" borderId="6" xfId="0" applyNumberFormat="1" applyFill="1" applyBorder="1" applyAlignment="1">
      <alignment horizontal="right"/>
    </xf>
    <xf numFmtId="164" fontId="0" fillId="0" borderId="0" xfId="0" applyNumberFormat="1"/>
    <xf numFmtId="167" fontId="0" fillId="0" borderId="0" xfId="0" applyNumberFormat="1"/>
    <xf numFmtId="168" fontId="0" fillId="0" borderId="0" xfId="0" applyNumberFormat="1"/>
    <xf numFmtId="164" fontId="0" fillId="0" borderId="0" xfId="0" applyNumberFormat="1" applyBorder="1"/>
    <xf numFmtId="0" fontId="0" fillId="0" borderId="0" xfId="0" applyNumberFormat="1"/>
    <xf numFmtId="167" fontId="0" fillId="0" borderId="0" xfId="0" applyNumberFormat="1" applyFill="1" applyBorder="1" applyAlignment="1">
      <alignment horizontal="right"/>
    </xf>
    <xf numFmtId="167" fontId="0" fillId="0" borderId="6" xfId="0" applyNumberFormat="1" applyFill="1" applyBorder="1" applyAlignment="1">
      <alignment horizontal="right"/>
    </xf>
    <xf numFmtId="168" fontId="0" fillId="0" borderId="0" xfId="0" applyNumberFormat="1" applyFill="1" applyBorder="1" applyAlignment="1">
      <alignment horizontal="right"/>
    </xf>
    <xf numFmtId="168" fontId="0" fillId="0" borderId="6" xfId="0" applyNumberFormat="1" applyFill="1" applyBorder="1" applyAlignment="1">
      <alignment horizontal="right"/>
    </xf>
    <xf numFmtId="0" fontId="5" fillId="0" borderId="9" xfId="0" applyFont="1" applyBorder="1" applyAlignment="1">
      <alignment horizontal="left"/>
    </xf>
    <xf numFmtId="1" fontId="0" fillId="0" borderId="9" xfId="0" applyNumberFormat="1" applyFill="1" applyBorder="1" applyAlignment="1">
      <alignment horizontal="left"/>
    </xf>
    <xf numFmtId="0" fontId="0" fillId="0" borderId="15" xfId="0" applyFill="1" applyBorder="1" applyProtection="1"/>
    <xf numFmtId="0" fontId="0" fillId="7" borderId="0" xfId="0" applyFill="1" applyAlignment="1">
      <alignment horizontal="right"/>
    </xf>
    <xf numFmtId="0" fontId="0" fillId="7" borderId="18" xfId="0" applyFill="1" applyBorder="1" applyAlignment="1">
      <alignment horizontal="right"/>
    </xf>
    <xf numFmtId="0" fontId="0" fillId="7" borderId="0" xfId="0" applyFill="1" applyBorder="1" applyAlignment="1">
      <alignment horizontal="right"/>
    </xf>
    <xf numFmtId="0" fontId="0" fillId="0" borderId="15" xfId="0" applyFill="1" applyBorder="1" applyAlignment="1" applyProtection="1">
      <alignment horizontal="right"/>
    </xf>
    <xf numFmtId="0" fontId="0" fillId="7" borderId="23" xfId="0" applyFill="1" applyBorder="1" applyAlignment="1">
      <alignment horizontal="right"/>
    </xf>
    <xf numFmtId="0" fontId="5" fillId="7" borderId="0" xfId="0" applyFont="1" applyFill="1"/>
    <xf numFmtId="0" fontId="3" fillId="7" borderId="0" xfId="0" applyFont="1" applyFill="1" applyBorder="1" applyAlignment="1">
      <alignment horizontal="center"/>
    </xf>
    <xf numFmtId="0" fontId="26" fillId="7" borderId="0" xfId="0" applyFont="1" applyFill="1" applyBorder="1"/>
    <xf numFmtId="0" fontId="26" fillId="7" borderId="21" xfId="0" applyFont="1" applyFill="1" applyBorder="1"/>
    <xf numFmtId="165" fontId="0" fillId="6" borderId="0" xfId="0" applyNumberFormat="1" applyFill="1" applyBorder="1" applyAlignment="1">
      <alignment horizontal="left"/>
    </xf>
    <xf numFmtId="0" fontId="2" fillId="0" borderId="0" xfId="0" applyFont="1" applyBorder="1" applyAlignment="1">
      <alignment horizontal="right"/>
    </xf>
    <xf numFmtId="1" fontId="5" fillId="0" borderId="15" xfId="0" applyNumberFormat="1" applyFont="1" applyFill="1" applyBorder="1" applyAlignment="1" applyProtection="1">
      <alignment horizontal="right"/>
    </xf>
    <xf numFmtId="0" fontId="0" fillId="0" borderId="0" xfId="0" applyFill="1" applyBorder="1" applyAlignment="1">
      <alignment horizontal="left"/>
    </xf>
    <xf numFmtId="0" fontId="0" fillId="0" borderId="15" xfId="0" applyFill="1" applyBorder="1" applyProtection="1">
      <protection locked="0"/>
    </xf>
    <xf numFmtId="0" fontId="3" fillId="7" borderId="17" xfId="0" applyFont="1" applyFill="1" applyBorder="1"/>
    <xf numFmtId="0" fontId="3" fillId="7" borderId="18" xfId="0" applyFont="1" applyFill="1" applyBorder="1"/>
    <xf numFmtId="0" fontId="26" fillId="7" borderId="18" xfId="0" applyFont="1" applyFill="1" applyBorder="1"/>
    <xf numFmtId="0" fontId="26" fillId="7" borderId="19" xfId="0" applyFont="1" applyFill="1" applyBorder="1"/>
    <xf numFmtId="0" fontId="5" fillId="7" borderId="20" xfId="0" applyFont="1" applyFill="1" applyBorder="1"/>
    <xf numFmtId="0" fontId="5" fillId="7" borderId="21" xfId="0" applyFont="1" applyFill="1" applyBorder="1"/>
    <xf numFmtId="0" fontId="27" fillId="7" borderId="0" xfId="2" applyFill="1"/>
    <xf numFmtId="0" fontId="3" fillId="7" borderId="11" xfId="0" applyFont="1" applyFill="1" applyBorder="1"/>
    <xf numFmtId="165" fontId="3" fillId="7" borderId="11" xfId="0" applyNumberFormat="1" applyFont="1" applyFill="1" applyBorder="1"/>
    <xf numFmtId="0" fontId="0" fillId="11" borderId="15" xfId="0" applyFill="1" applyBorder="1" applyProtection="1">
      <protection locked="0"/>
    </xf>
    <xf numFmtId="0" fontId="0" fillId="11" borderId="4" xfId="0" applyFill="1" applyBorder="1" applyProtection="1">
      <protection locked="0"/>
    </xf>
    <xf numFmtId="1" fontId="0" fillId="11" borderId="15" xfId="0" applyNumberFormat="1" applyFill="1" applyBorder="1" applyAlignment="1" applyProtection="1">
      <alignment horizontal="center"/>
      <protection locked="0"/>
    </xf>
    <xf numFmtId="0" fontId="28" fillId="7" borderId="0" xfId="0" applyFont="1" applyFill="1" applyAlignment="1">
      <alignment horizontal="left" vertical="center"/>
    </xf>
    <xf numFmtId="0" fontId="30" fillId="7" borderId="0" xfId="0" applyFont="1" applyFill="1" applyAlignment="1">
      <alignment horizontal="left" vertical="center"/>
    </xf>
    <xf numFmtId="0" fontId="0" fillId="7" borderId="0" xfId="0" applyFont="1" applyFill="1" applyAlignment="1">
      <alignment horizontal="left" vertical="center"/>
    </xf>
    <xf numFmtId="165" fontId="0" fillId="0" borderId="15" xfId="0" applyNumberFormat="1" applyFill="1" applyBorder="1"/>
    <xf numFmtId="165" fontId="0" fillId="11" borderId="15" xfId="0" applyNumberFormat="1" applyFill="1" applyBorder="1" applyProtection="1">
      <protection locked="0"/>
    </xf>
    <xf numFmtId="165" fontId="0" fillId="11" borderId="4" xfId="0" applyNumberFormat="1" applyFill="1" applyBorder="1" applyProtection="1">
      <protection locked="0"/>
    </xf>
    <xf numFmtId="0" fontId="0" fillId="0" borderId="0" xfId="0" applyFill="1" applyBorder="1" applyAlignment="1">
      <alignment horizontal="left"/>
    </xf>
    <xf numFmtId="0" fontId="0" fillId="0" borderId="0" xfId="0" applyAlignment="1">
      <alignment vertical="top"/>
    </xf>
    <xf numFmtId="0" fontId="3" fillId="0" borderId="0" xfId="0" applyFont="1" applyAlignment="1">
      <alignment vertical="top" wrapText="1"/>
    </xf>
    <xf numFmtId="0" fontId="9" fillId="0" borderId="0" xfId="0" applyFont="1"/>
    <xf numFmtId="0" fontId="32" fillId="0" borderId="0" xfId="0" applyFont="1"/>
    <xf numFmtId="0" fontId="14" fillId="0" borderId="0" xfId="0" applyFont="1" applyAlignment="1">
      <alignment horizontal="left" vertical="center" wrapText="1"/>
    </xf>
    <xf numFmtId="0" fontId="34" fillId="0" borderId="0" xfId="0" applyFont="1" applyAlignment="1">
      <alignment horizontal="left" vertical="center" wrapText="1"/>
    </xf>
    <xf numFmtId="0" fontId="28" fillId="0" borderId="0" xfId="0" applyFont="1" applyAlignment="1">
      <alignment wrapText="1"/>
    </xf>
    <xf numFmtId="0" fontId="14" fillId="0" borderId="0" xfId="0" applyFont="1" applyFill="1" applyAlignment="1">
      <alignment horizontal="left" vertical="center" wrapText="1"/>
    </xf>
    <xf numFmtId="0" fontId="27" fillId="0" borderId="5" xfId="2" applyFill="1" applyBorder="1" applyAlignment="1">
      <alignment horizontal="left"/>
    </xf>
    <xf numFmtId="0" fontId="27" fillId="0" borderId="0" xfId="2" applyFill="1" applyBorder="1" applyAlignment="1">
      <alignment horizontal="left"/>
    </xf>
    <xf numFmtId="0" fontId="27" fillId="0" borderId="6" xfId="2" applyFill="1" applyBorder="1" applyAlignment="1">
      <alignment horizontal="left"/>
    </xf>
    <xf numFmtId="0" fontId="27" fillId="0" borderId="5" xfId="2" applyBorder="1"/>
    <xf numFmtId="0" fontId="27" fillId="0" borderId="6" xfId="2" applyBorder="1"/>
    <xf numFmtId="0" fontId="27" fillId="0" borderId="0" xfId="2" applyBorder="1" applyAlignment="1">
      <alignment horizontal="left"/>
    </xf>
    <xf numFmtId="0" fontId="27" fillId="0" borderId="0" xfId="2" applyBorder="1" applyAlignment="1">
      <alignment horizontal="left" wrapText="1"/>
    </xf>
    <xf numFmtId="0" fontId="27" fillId="0" borderId="0" xfId="2"/>
    <xf numFmtId="0" fontId="27" fillId="0" borderId="6" xfId="2" applyBorder="1" applyAlignment="1">
      <alignment horizontal="left" wrapText="1"/>
    </xf>
    <xf numFmtId="0" fontId="27" fillId="0" borderId="0" xfId="2" applyBorder="1"/>
    <xf numFmtId="0" fontId="27" fillId="0" borderId="0" xfId="2" applyFill="1" applyBorder="1"/>
    <xf numFmtId="0" fontId="27" fillId="0" borderId="6" xfId="2" applyFill="1" applyBorder="1"/>
    <xf numFmtId="0" fontId="0" fillId="0" borderId="0" xfId="0" applyFill="1" applyBorder="1" applyAlignment="1">
      <alignment horizontal="left"/>
    </xf>
    <xf numFmtId="0" fontId="0" fillId="0" borderId="5" xfId="0" applyFill="1" applyBorder="1" applyAlignment="1">
      <alignment horizontal="left"/>
    </xf>
    <xf numFmtId="0" fontId="0" fillId="0" borderId="6" xfId="0" applyFill="1" applyBorder="1" applyAlignment="1">
      <alignment horizontal="left"/>
    </xf>
    <xf numFmtId="0" fontId="0" fillId="0" borderId="5" xfId="0" applyBorder="1" applyAlignment="1">
      <alignment horizontal="left" wrapText="1"/>
    </xf>
    <xf numFmtId="0" fontId="0" fillId="0" borderId="0" xfId="0" applyBorder="1" applyAlignment="1">
      <alignment horizontal="left" wrapText="1"/>
    </xf>
    <xf numFmtId="0" fontId="0" fillId="0" borderId="6" xfId="0" applyBorder="1" applyAlignment="1">
      <alignment horizontal="left" wrapText="1"/>
    </xf>
    <xf numFmtId="0" fontId="2" fillId="0" borderId="0" xfId="0" applyFont="1" applyBorder="1" applyAlignment="1">
      <alignment horizontal="left" wrapText="1"/>
    </xf>
    <xf numFmtId="0" fontId="0" fillId="0" borderId="5" xfId="0" applyBorder="1" applyAlignment="1">
      <alignment horizontal="left" wrapText="1"/>
    </xf>
    <xf numFmtId="0" fontId="0" fillId="0" borderId="0" xfId="0" applyBorder="1" applyAlignment="1">
      <alignment horizontal="left" wrapText="1"/>
    </xf>
    <xf numFmtId="0" fontId="0" fillId="0" borderId="6" xfId="0" applyBorder="1" applyAlignment="1">
      <alignment horizontal="left" wrapText="1"/>
    </xf>
    <xf numFmtId="0" fontId="2" fillId="0" borderId="9" xfId="0" applyFont="1" applyBorder="1" applyAlignment="1">
      <alignment horizontal="left" wrapText="1"/>
    </xf>
    <xf numFmtId="0" fontId="2" fillId="0" borderId="5" xfId="0" applyFont="1" applyBorder="1" applyAlignment="1">
      <alignment horizontal="left" wrapText="1"/>
    </xf>
    <xf numFmtId="0" fontId="9" fillId="0" borderId="5" xfId="0" applyFont="1" applyFill="1" applyBorder="1" applyAlignment="1">
      <alignment horizontal="left"/>
    </xf>
    <xf numFmtId="0" fontId="9" fillId="0" borderId="6" xfId="0" applyFont="1" applyFill="1" applyBorder="1" applyAlignment="1">
      <alignment horizontal="left"/>
    </xf>
    <xf numFmtId="0" fontId="9" fillId="0" borderId="5" xfId="0" applyFont="1" applyBorder="1" applyAlignment="1">
      <alignment horizontal="left"/>
    </xf>
    <xf numFmtId="0" fontId="0" fillId="0" borderId="0" xfId="0" applyFill="1" applyBorder="1" applyAlignment="1">
      <alignment horizontal="left"/>
    </xf>
    <xf numFmtId="0" fontId="0" fillId="0" borderId="5" xfId="0" applyFill="1" applyBorder="1" applyAlignment="1">
      <alignment horizontal="left"/>
    </xf>
    <xf numFmtId="0" fontId="0" fillId="0" borderId="6" xfId="0" applyFill="1" applyBorder="1" applyAlignment="1">
      <alignment horizontal="left"/>
    </xf>
    <xf numFmtId="0" fontId="0" fillId="0" borderId="5" xfId="0" applyBorder="1" applyAlignment="1">
      <alignment horizontal="left" wrapText="1"/>
    </xf>
    <xf numFmtId="0" fontId="0" fillId="0" borderId="0" xfId="0" applyBorder="1" applyAlignment="1">
      <alignment horizontal="left" wrapText="1"/>
    </xf>
    <xf numFmtId="0" fontId="0" fillId="0" borderId="0" xfId="0" applyBorder="1" applyAlignment="1">
      <alignment horizontal="center" wrapText="1"/>
    </xf>
    <xf numFmtId="0" fontId="0" fillId="0" borderId="6" xfId="0" applyBorder="1" applyAlignment="1">
      <alignment vertical="top"/>
    </xf>
    <xf numFmtId="0" fontId="2" fillId="0" borderId="0" xfId="0" applyFont="1" applyFill="1" applyBorder="1"/>
    <xf numFmtId="0" fontId="0" fillId="0" borderId="0" xfId="0" applyBorder="1" applyAlignment="1">
      <alignment horizontal="right"/>
    </xf>
    <xf numFmtId="0" fontId="27" fillId="0" borderId="5" xfId="2" applyBorder="1" applyAlignment="1">
      <alignment vertical="center"/>
    </xf>
    <xf numFmtId="0" fontId="0" fillId="0" borderId="6" xfId="0" applyBorder="1" applyAlignment="1">
      <alignment horizontal="right"/>
    </xf>
    <xf numFmtId="0" fontId="0" fillId="0" borderId="0" xfId="0" applyBorder="1" applyAlignment="1">
      <alignment horizontal="left" wrapText="1"/>
    </xf>
    <xf numFmtId="0" fontId="0" fillId="0" borderId="0" xfId="0" applyBorder="1" applyAlignment="1">
      <alignment horizontal="center" wrapText="1"/>
    </xf>
    <xf numFmtId="0" fontId="27" fillId="0" borderId="7" xfId="2" applyBorder="1"/>
    <xf numFmtId="0" fontId="0" fillId="0" borderId="0" xfId="0" applyFill="1" applyBorder="1" applyAlignment="1">
      <alignment horizontal="left"/>
    </xf>
    <xf numFmtId="0" fontId="0" fillId="0" borderId="5" xfId="0" applyFill="1" applyBorder="1" applyAlignment="1">
      <alignment horizontal="left"/>
    </xf>
    <xf numFmtId="0" fontId="0" fillId="0" borderId="6" xfId="0" applyFill="1" applyBorder="1" applyAlignment="1">
      <alignment horizontal="left"/>
    </xf>
    <xf numFmtId="0" fontId="0" fillId="0" borderId="5" xfId="0" applyBorder="1" applyAlignment="1">
      <alignment horizontal="left" wrapText="1"/>
    </xf>
    <xf numFmtId="0" fontId="0" fillId="0" borderId="0" xfId="0" applyBorder="1" applyAlignment="1">
      <alignment horizontal="left" wrapText="1"/>
    </xf>
    <xf numFmtId="0" fontId="0" fillId="0" borderId="6" xfId="0" applyBorder="1" applyAlignment="1">
      <alignment horizontal="left" wrapText="1"/>
    </xf>
    <xf numFmtId="0" fontId="0" fillId="0" borderId="5" xfId="0" applyBorder="1" applyAlignment="1">
      <alignment horizontal="left" wrapText="1"/>
    </xf>
    <xf numFmtId="0" fontId="0" fillId="0" borderId="0" xfId="0" applyBorder="1" applyAlignment="1">
      <alignment horizontal="left" wrapText="1"/>
    </xf>
    <xf numFmtId="0" fontId="0" fillId="0" borderId="6" xfId="0" applyBorder="1" applyAlignment="1">
      <alignment horizontal="left" wrapText="1"/>
    </xf>
    <xf numFmtId="0" fontId="0" fillId="0" borderId="15" xfId="0" applyBorder="1" applyAlignment="1">
      <alignment horizontal="left" wrapText="1"/>
    </xf>
    <xf numFmtId="0" fontId="0" fillId="0" borderId="7" xfId="0" applyBorder="1" applyAlignment="1">
      <alignment horizontal="right"/>
    </xf>
    <xf numFmtId="0" fontId="0" fillId="0" borderId="11" xfId="0" applyBorder="1" applyAlignment="1">
      <alignment horizontal="right"/>
    </xf>
    <xf numFmtId="0" fontId="27" fillId="0" borderId="6" xfId="2" applyBorder="1" applyAlignment="1">
      <alignment horizontal="left"/>
    </xf>
    <xf numFmtId="0" fontId="27" fillId="0" borderId="5" xfId="2" applyBorder="1" applyAlignment="1">
      <alignment horizontal="left"/>
    </xf>
    <xf numFmtId="0" fontId="0" fillId="0" borderId="7" xfId="0" applyBorder="1" applyAlignment="1">
      <alignment horizontal="left" vertical="top" wrapText="1"/>
    </xf>
    <xf numFmtId="0" fontId="27" fillId="0" borderId="7" xfId="2" applyBorder="1" applyAlignment="1">
      <alignment horizontal="left" wrapText="1"/>
    </xf>
    <xf numFmtId="0" fontId="3" fillId="0" borderId="0" xfId="0" applyFont="1" applyBorder="1" applyAlignment="1">
      <alignment horizontal="right"/>
    </xf>
    <xf numFmtId="165" fontId="0" fillId="0" borderId="0" xfId="0" applyNumberFormat="1" applyBorder="1" applyAlignment="1">
      <alignment horizontal="right"/>
    </xf>
    <xf numFmtId="165" fontId="2" fillId="0" borderId="0" xfId="0" applyNumberFormat="1" applyFont="1" applyBorder="1" applyAlignment="1">
      <alignment horizontal="right"/>
    </xf>
    <xf numFmtId="0" fontId="0" fillId="0" borderId="0" xfId="0" applyFont="1" applyBorder="1" applyAlignment="1">
      <alignment horizontal="right"/>
    </xf>
    <xf numFmtId="0" fontId="0" fillId="0" borderId="8" xfId="0" applyBorder="1" applyAlignment="1">
      <alignment horizontal="right"/>
    </xf>
    <xf numFmtId="0" fontId="0" fillId="0" borderId="9" xfId="0" applyBorder="1" applyAlignment="1">
      <alignment horizontal="right"/>
    </xf>
    <xf numFmtId="0" fontId="0" fillId="0" borderId="5" xfId="0" applyFont="1" applyBorder="1" applyAlignment="1">
      <alignment horizontal="right"/>
    </xf>
    <xf numFmtId="165" fontId="0" fillId="0" borderId="0" xfId="0" applyNumberFormat="1" applyFont="1" applyBorder="1" applyAlignment="1">
      <alignment horizontal="right"/>
    </xf>
    <xf numFmtId="1" fontId="0" fillId="0" borderId="0" xfId="0" applyNumberFormat="1" applyFont="1" applyBorder="1" applyAlignment="1">
      <alignment horizontal="right"/>
    </xf>
    <xf numFmtId="1" fontId="0" fillId="0" borderId="0" xfId="0" applyNumberFormat="1" applyBorder="1" applyAlignment="1">
      <alignment horizontal="right"/>
    </xf>
    <xf numFmtId="1" fontId="0" fillId="0" borderId="6" xfId="0" applyNumberFormat="1" applyBorder="1" applyAlignment="1">
      <alignment horizontal="right"/>
    </xf>
    <xf numFmtId="0" fontId="0" fillId="0" borderId="8" xfId="0" applyFont="1" applyBorder="1" applyAlignment="1">
      <alignment horizontal="right"/>
    </xf>
    <xf numFmtId="165" fontId="0" fillId="0" borderId="9" xfId="0" applyNumberFormat="1" applyFont="1" applyBorder="1" applyAlignment="1">
      <alignment horizontal="right"/>
    </xf>
    <xf numFmtId="1" fontId="0" fillId="0" borderId="9" xfId="0" applyNumberFormat="1" applyFont="1" applyBorder="1" applyAlignment="1">
      <alignment horizontal="right"/>
    </xf>
    <xf numFmtId="1" fontId="0" fillId="0" borderId="9" xfId="0" applyNumberFormat="1" applyBorder="1" applyAlignment="1">
      <alignment horizontal="right"/>
    </xf>
    <xf numFmtId="1" fontId="0" fillId="0" borderId="10" xfId="0" applyNumberFormat="1" applyBorder="1" applyAlignment="1">
      <alignment horizontal="right"/>
    </xf>
    <xf numFmtId="0" fontId="0" fillId="0" borderId="10" xfId="0" applyBorder="1" applyAlignment="1">
      <alignment horizontal="right"/>
    </xf>
    <xf numFmtId="165" fontId="0" fillId="0" borderId="6" xfId="0" applyNumberFormat="1" applyBorder="1" applyAlignment="1">
      <alignment horizontal="right"/>
    </xf>
    <xf numFmtId="2" fontId="0" fillId="0" borderId="0" xfId="0" applyNumberFormat="1" applyFont="1" applyBorder="1" applyAlignment="1">
      <alignment horizontal="right"/>
    </xf>
    <xf numFmtId="2" fontId="0" fillId="0" borderId="0" xfId="0" applyNumberFormat="1" applyBorder="1" applyAlignment="1">
      <alignment horizontal="right"/>
    </xf>
    <xf numFmtId="2" fontId="0" fillId="0" borderId="6" xfId="0" applyNumberFormat="1" applyBorder="1" applyAlignment="1">
      <alignment horizontal="right"/>
    </xf>
    <xf numFmtId="0" fontId="0" fillId="0" borderId="6" xfId="0" applyFill="1" applyBorder="1" applyAlignment="1">
      <alignment horizontal="left"/>
    </xf>
    <xf numFmtId="0" fontId="2" fillId="0" borderId="5" xfId="0" applyFont="1" applyBorder="1"/>
    <xf numFmtId="0" fontId="0" fillId="0" borderId="5" xfId="0" applyBorder="1" applyAlignment="1">
      <alignment horizontal="right" wrapText="1"/>
    </xf>
    <xf numFmtId="0" fontId="0" fillId="0" borderId="0" xfId="0" applyBorder="1" applyAlignment="1">
      <alignment horizontal="right" wrapText="1"/>
    </xf>
    <xf numFmtId="0" fontId="0" fillId="0" borderId="6" xfId="0" applyBorder="1" applyAlignment="1">
      <alignment horizontal="right" wrapText="1"/>
    </xf>
    <xf numFmtId="0" fontId="2" fillId="0" borderId="6" xfId="0" applyFont="1" applyBorder="1" applyAlignment="1">
      <alignment horizontal="right" wrapText="1"/>
    </xf>
    <xf numFmtId="0" fontId="37" fillId="0" borderId="27" xfId="0" applyNumberFormat="1" applyFont="1" applyFill="1" applyBorder="1" applyAlignment="1">
      <alignment horizontal="center" vertical="center" wrapText="1" readingOrder="1"/>
    </xf>
    <xf numFmtId="0" fontId="38" fillId="0" borderId="27" xfId="0" applyNumberFormat="1" applyFont="1" applyFill="1" applyBorder="1" applyAlignment="1">
      <alignment horizontal="center" vertical="center" wrapText="1" readingOrder="1"/>
    </xf>
    <xf numFmtId="0" fontId="39" fillId="0" borderId="0" xfId="0" applyFont="1" applyFill="1" applyBorder="1"/>
    <xf numFmtId="0" fontId="40" fillId="0" borderId="27" xfId="0" applyNumberFormat="1" applyFont="1" applyFill="1" applyBorder="1" applyAlignment="1">
      <alignment horizontal="center" vertical="center" wrapText="1" readingOrder="1"/>
    </xf>
    <xf numFmtId="0" fontId="41" fillId="0" borderId="27" xfId="0" applyNumberFormat="1" applyFont="1" applyFill="1" applyBorder="1" applyAlignment="1">
      <alignment horizontal="center" vertical="center" wrapText="1" readingOrder="1"/>
    </xf>
    <xf numFmtId="0" fontId="0" fillId="0" borderId="9" xfId="0" applyFont="1" applyBorder="1" applyAlignment="1">
      <alignment horizontal="left"/>
    </xf>
    <xf numFmtId="0" fontId="40" fillId="0" borderId="30" xfId="0" applyNumberFormat="1" applyFont="1" applyFill="1" applyBorder="1" applyAlignment="1">
      <alignment horizontal="center" vertical="center" wrapText="1" readingOrder="1"/>
    </xf>
    <xf numFmtId="0" fontId="38" fillId="0" borderId="30" xfId="0" applyNumberFormat="1" applyFont="1" applyFill="1" applyBorder="1" applyAlignment="1">
      <alignment horizontal="center" vertical="center" wrapText="1" readingOrder="1"/>
    </xf>
    <xf numFmtId="169" fontId="0" fillId="0" borderId="5" xfId="0" applyNumberFormat="1" applyBorder="1"/>
    <xf numFmtId="169" fontId="0" fillId="0" borderId="0" xfId="0" applyNumberFormat="1" applyBorder="1"/>
    <xf numFmtId="0" fontId="0" fillId="0" borderId="0" xfId="0" applyFill="1" applyBorder="1" applyAlignment="1">
      <alignment horizontal="left"/>
    </xf>
    <xf numFmtId="0" fontId="0" fillId="0" borderId="8" xfId="0" applyFont="1" applyBorder="1"/>
    <xf numFmtId="0" fontId="0" fillId="0" borderId="9" xfId="0" applyFont="1" applyBorder="1"/>
    <xf numFmtId="0" fontId="42" fillId="12" borderId="27" xfId="0" applyNumberFormat="1" applyFont="1" applyFill="1" applyBorder="1" applyAlignment="1">
      <alignment horizontal="right" vertical="center" wrapText="1" readingOrder="1"/>
    </xf>
    <xf numFmtId="0" fontId="2" fillId="0" borderId="0" xfId="0" applyFont="1" applyAlignment="1">
      <alignment horizontal="right" readingOrder="1"/>
    </xf>
    <xf numFmtId="0" fontId="0" fillId="0" borderId="0" xfId="0" applyFont="1" applyAlignment="1">
      <alignment horizontal="right" readingOrder="1"/>
    </xf>
    <xf numFmtId="0" fontId="9" fillId="0" borderId="0" xfId="0" applyFont="1" applyFill="1" applyBorder="1" applyAlignment="1">
      <alignment horizontal="right" readingOrder="1"/>
    </xf>
    <xf numFmtId="0" fontId="2" fillId="0" borderId="0" xfId="0" applyFont="1" applyFill="1" applyBorder="1" applyAlignment="1">
      <alignment horizontal="right" readingOrder="1"/>
    </xf>
    <xf numFmtId="0" fontId="0" fillId="0" borderId="8" xfId="0" applyFont="1" applyBorder="1" applyAlignment="1">
      <alignment horizontal="right" readingOrder="1"/>
    </xf>
    <xf numFmtId="0" fontId="0" fillId="0" borderId="9" xfId="0" applyFont="1" applyBorder="1" applyAlignment="1">
      <alignment horizontal="right" readingOrder="1"/>
    </xf>
    <xf numFmtId="0" fontId="0" fillId="0" borderId="10" xfId="0" applyFont="1" applyBorder="1" applyAlignment="1">
      <alignment horizontal="right" readingOrder="1"/>
    </xf>
    <xf numFmtId="0" fontId="0" fillId="0" borderId="6" xfId="0" applyFont="1" applyFill="1" applyBorder="1" applyAlignment="1">
      <alignment horizontal="left"/>
    </xf>
    <xf numFmtId="165" fontId="0" fillId="0" borderId="0" xfId="0" applyNumberFormat="1" applyFont="1" applyFill="1" applyBorder="1" applyAlignment="1">
      <alignment horizontal="left"/>
    </xf>
    <xf numFmtId="0" fontId="0" fillId="0" borderId="10" xfId="0" applyFont="1" applyBorder="1" applyAlignment="1">
      <alignment horizontal="left"/>
    </xf>
    <xf numFmtId="0" fontId="43" fillId="0" borderId="27" xfId="0" applyNumberFormat="1" applyFont="1" applyFill="1" applyBorder="1" applyAlignment="1">
      <alignment horizontal="center" vertical="center" wrapText="1" readingOrder="1"/>
    </xf>
    <xf numFmtId="0" fontId="43" fillId="0" borderId="29" xfId="0" applyNumberFormat="1" applyFont="1" applyFill="1" applyBorder="1" applyAlignment="1">
      <alignment horizontal="center" vertical="center" wrapText="1" readingOrder="1"/>
    </xf>
    <xf numFmtId="0" fontId="43" fillId="12" borderId="27" xfId="0" applyNumberFormat="1" applyFont="1" applyFill="1" applyBorder="1" applyAlignment="1">
      <alignment horizontal="center" vertical="center" wrapText="1" readingOrder="1"/>
    </xf>
    <xf numFmtId="0" fontId="2" fillId="0" borderId="27" xfId="0" applyNumberFormat="1" applyFont="1" applyFill="1" applyBorder="1" applyAlignment="1">
      <alignment horizontal="right" vertical="center" wrapText="1" readingOrder="1"/>
    </xf>
    <xf numFmtId="0" fontId="43" fillId="0" borderId="27" xfId="0" applyNumberFormat="1" applyFont="1" applyFill="1" applyBorder="1" applyAlignment="1">
      <alignment horizontal="right" vertical="center" wrapText="1" readingOrder="1"/>
    </xf>
    <xf numFmtId="0" fontId="43" fillId="0" borderId="31" xfId="0" applyNumberFormat="1" applyFont="1" applyFill="1" applyBorder="1" applyAlignment="1">
      <alignment horizontal="right" vertical="center" wrapText="1" readingOrder="1"/>
    </xf>
    <xf numFmtId="0" fontId="43" fillId="0" borderId="32" xfId="0" applyNumberFormat="1" applyFont="1" applyFill="1" applyBorder="1" applyAlignment="1">
      <alignment horizontal="right" vertical="center" wrapText="1" readingOrder="1"/>
    </xf>
    <xf numFmtId="0" fontId="43" fillId="0" borderId="28" xfId="0" applyNumberFormat="1" applyFont="1" applyFill="1" applyBorder="1" applyAlignment="1">
      <alignment horizontal="right" vertical="center" wrapText="1" readingOrder="1"/>
    </xf>
    <xf numFmtId="14" fontId="0" fillId="0" borderId="0" xfId="0" applyNumberFormat="1"/>
    <xf numFmtId="170" fontId="0" fillId="0" borderId="0" xfId="0" applyNumberFormat="1"/>
    <xf numFmtId="2" fontId="0" fillId="0" borderId="0" xfId="0" applyNumberFormat="1"/>
    <xf numFmtId="0" fontId="0" fillId="0" borderId="0" xfId="0" applyBorder="1" applyAlignment="1">
      <alignment horizontal="left" wrapText="1"/>
    </xf>
    <xf numFmtId="0" fontId="0" fillId="0" borderId="5" xfId="0" applyBorder="1" applyAlignment="1">
      <alignment horizontal="left" wrapText="1"/>
    </xf>
    <xf numFmtId="0" fontId="0" fillId="0" borderId="5" xfId="0" applyNumberFormat="1" applyFont="1" applyFill="1" applyBorder="1" applyAlignment="1" applyProtection="1">
      <alignment horizontal="right"/>
    </xf>
    <xf numFmtId="2" fontId="2" fillId="0" borderId="0" xfId="0" applyNumberFormat="1" applyFont="1" applyFill="1" applyBorder="1" applyAlignment="1" applyProtection="1">
      <alignment horizontal="right"/>
    </xf>
    <xf numFmtId="2" fontId="0" fillId="0" borderId="0" xfId="0" applyNumberFormat="1" applyFont="1" applyFill="1" applyBorder="1" applyAlignment="1" applyProtection="1">
      <alignment horizontal="right"/>
    </xf>
    <xf numFmtId="0" fontId="0" fillId="0" borderId="0" xfId="0" applyNumberFormat="1" applyFont="1" applyFill="1" applyBorder="1" applyAlignment="1" applyProtection="1">
      <alignment horizontal="right"/>
    </xf>
    <xf numFmtId="1" fontId="0" fillId="0" borderId="0" xfId="0" applyNumberFormat="1" applyFont="1" applyFill="1" applyBorder="1" applyAlignment="1" applyProtection="1">
      <alignment horizontal="right"/>
    </xf>
    <xf numFmtId="165" fontId="0" fillId="0" borderId="0" xfId="0" applyNumberFormat="1" applyFont="1" applyFill="1" applyBorder="1" applyAlignment="1" applyProtection="1">
      <alignment horizontal="right"/>
    </xf>
    <xf numFmtId="0" fontId="2" fillId="0" borderId="5" xfId="0" applyFont="1" applyBorder="1" applyAlignment="1">
      <alignment horizontal="right"/>
    </xf>
    <xf numFmtId="0" fontId="14" fillId="0" borderId="0" xfId="0" applyFont="1" applyAlignment="1">
      <alignment wrapText="1"/>
    </xf>
    <xf numFmtId="0" fontId="14" fillId="0" borderId="0" xfId="0" applyFont="1"/>
    <xf numFmtId="0" fontId="0" fillId="0" borderId="3" xfId="0" applyBorder="1" applyAlignment="1">
      <alignment horizontal="left" wrapText="1"/>
    </xf>
    <xf numFmtId="0" fontId="0" fillId="0" borderId="6" xfId="0" applyBorder="1" applyAlignment="1">
      <alignment horizontal="left" wrapText="1"/>
    </xf>
    <xf numFmtId="165" fontId="0" fillId="0" borderId="9" xfId="0" applyNumberFormat="1" applyBorder="1"/>
    <xf numFmtId="0" fontId="3" fillId="0" borderId="0" xfId="0" applyNumberFormat="1" applyFont="1"/>
    <xf numFmtId="0" fontId="3" fillId="0" borderId="0" xfId="0" applyNumberFormat="1" applyFont="1" applyAlignment="1">
      <alignment horizontal="left"/>
    </xf>
    <xf numFmtId="0" fontId="3" fillId="0" borderId="0" xfId="0" applyNumberFormat="1" applyFont="1" applyFill="1" applyAlignment="1">
      <alignment horizontal="right"/>
    </xf>
    <xf numFmtId="0" fontId="3" fillId="0" borderId="0" xfId="0" applyNumberFormat="1" applyFont="1" applyFill="1"/>
    <xf numFmtId="0" fontId="3" fillId="0" borderId="0" xfId="0" applyNumberFormat="1" applyFont="1" applyBorder="1" applyAlignment="1">
      <alignment horizontal="left"/>
    </xf>
    <xf numFmtId="0" fontId="9" fillId="0" borderId="0" xfId="0" applyFont="1" applyAlignment="1">
      <alignment wrapText="1"/>
    </xf>
    <xf numFmtId="0" fontId="9" fillId="0" borderId="0" xfId="0" applyFont="1" applyAlignment="1">
      <alignment vertical="top" wrapText="1"/>
    </xf>
    <xf numFmtId="2" fontId="3" fillId="8" borderId="11" xfId="0" applyNumberFormat="1" applyFont="1" applyFill="1" applyBorder="1"/>
    <xf numFmtId="0" fontId="0" fillId="0" borderId="2" xfId="0" applyBorder="1" applyAlignment="1">
      <alignment horizontal="center" wrapText="1"/>
    </xf>
    <xf numFmtId="0" fontId="0" fillId="0" borderId="3" xfId="0" applyBorder="1" applyAlignment="1">
      <alignment horizontal="center" wrapText="1"/>
    </xf>
    <xf numFmtId="0" fontId="0" fillId="0" borderId="9" xfId="0" applyFont="1" applyBorder="1" applyAlignment="1">
      <alignment horizontal="left"/>
    </xf>
    <xf numFmtId="0" fontId="9" fillId="0" borderId="0" xfId="0" applyFont="1" applyBorder="1" applyAlignment="1">
      <alignment horizontal="right"/>
    </xf>
    <xf numFmtId="0" fontId="0" fillId="0" borderId="6" xfId="0" applyFont="1" applyBorder="1" applyAlignment="1">
      <alignment horizontal="right"/>
    </xf>
    <xf numFmtId="0" fontId="0" fillId="0" borderId="0" xfId="0" applyFont="1" applyFill="1" applyBorder="1" applyAlignment="1">
      <alignment horizontal="right"/>
    </xf>
    <xf numFmtId="0" fontId="0" fillId="0" borderId="6" xfId="0" applyFont="1" applyFill="1" applyBorder="1" applyAlignment="1">
      <alignment horizontal="right"/>
    </xf>
    <xf numFmtId="165" fontId="0" fillId="0" borderId="5" xfId="0" applyNumberFormat="1" applyFont="1" applyBorder="1" applyAlignment="1">
      <alignment horizontal="right"/>
    </xf>
    <xf numFmtId="2" fontId="0" fillId="0" borderId="0" xfId="0" applyNumberFormat="1" applyFont="1" applyFill="1" applyBorder="1" applyAlignment="1">
      <alignment horizontal="right"/>
    </xf>
    <xf numFmtId="2" fontId="0" fillId="0" borderId="0" xfId="0" applyNumberFormat="1" applyFont="1" applyFill="1" applyAlignment="1">
      <alignment horizontal="right"/>
    </xf>
    <xf numFmtId="1" fontId="0" fillId="0" borderId="0" xfId="0" applyNumberFormat="1" applyFont="1" applyFill="1" applyBorder="1" applyAlignment="1">
      <alignment horizontal="right"/>
    </xf>
    <xf numFmtId="0" fontId="0" fillId="0" borderId="5" xfId="0" applyFont="1" applyFill="1" applyBorder="1" applyAlignment="1">
      <alignment horizontal="right"/>
    </xf>
    <xf numFmtId="0" fontId="0" fillId="0" borderId="0" xfId="0" applyFont="1" applyFill="1" applyBorder="1" applyAlignment="1"/>
    <xf numFmtId="2" fontId="0" fillId="0" borderId="0" xfId="0" applyNumberFormat="1" applyFont="1" applyFill="1" applyBorder="1" applyAlignment="1"/>
    <xf numFmtId="0" fontId="0" fillId="0" borderId="0" xfId="0" applyFont="1" applyFill="1" applyBorder="1"/>
    <xf numFmtId="0" fontId="0" fillId="0" borderId="0" xfId="0" applyFont="1" applyFill="1"/>
    <xf numFmtId="2" fontId="0" fillId="0" borderId="0" xfId="0" applyNumberFormat="1" applyFont="1" applyFill="1"/>
    <xf numFmtId="0" fontId="9" fillId="0" borderId="6" xfId="0" applyFont="1" applyBorder="1" applyAlignment="1">
      <alignment horizontal="right"/>
    </xf>
    <xf numFmtId="0" fontId="9" fillId="0" borderId="0" xfId="0" applyFont="1" applyFill="1" applyBorder="1" applyAlignment="1" applyProtection="1">
      <alignment horizontal="right"/>
    </xf>
    <xf numFmtId="1" fontId="9" fillId="0" borderId="0" xfId="0" applyNumberFormat="1" applyFont="1" applyFill="1" applyBorder="1" applyAlignment="1" applyProtection="1">
      <alignment horizontal="right"/>
    </xf>
    <xf numFmtId="0" fontId="9" fillId="0" borderId="0" xfId="0" applyNumberFormat="1" applyFont="1" applyFill="1" applyBorder="1" applyAlignment="1" applyProtection="1">
      <alignment horizontal="right"/>
    </xf>
    <xf numFmtId="165" fontId="9" fillId="0" borderId="0" xfId="0" applyNumberFormat="1" applyFont="1" applyFill="1" applyBorder="1" applyAlignment="1" applyProtection="1">
      <alignment horizontal="right"/>
    </xf>
    <xf numFmtId="2" fontId="9" fillId="0" borderId="0" xfId="0" applyNumberFormat="1" applyFont="1" applyFill="1" applyBorder="1" applyAlignment="1" applyProtection="1">
      <alignment horizontal="right"/>
    </xf>
    <xf numFmtId="167" fontId="9" fillId="0" borderId="0" xfId="0" applyNumberFormat="1" applyFont="1" applyFill="1" applyBorder="1" applyAlignment="1" applyProtection="1">
      <alignment horizontal="right"/>
    </xf>
    <xf numFmtId="165" fontId="44" fillId="0" borderId="0" xfId="0" applyNumberFormat="1" applyFont="1" applyFill="1" applyBorder="1" applyAlignment="1" applyProtection="1">
      <alignment horizontal="right"/>
    </xf>
    <xf numFmtId="2" fontId="45" fillId="0" borderId="0" xfId="0" applyNumberFormat="1" applyFont="1" applyFill="1" applyBorder="1" applyAlignment="1" applyProtection="1">
      <alignment horizontal="right"/>
    </xf>
    <xf numFmtId="164" fontId="2" fillId="0" borderId="0" xfId="0" applyNumberFormat="1" applyFont="1" applyFill="1" applyBorder="1" applyAlignment="1" applyProtection="1">
      <alignment horizontal="right"/>
    </xf>
    <xf numFmtId="0" fontId="44" fillId="0" borderId="0" xfId="0" applyNumberFormat="1" applyFont="1" applyFill="1" applyBorder="1" applyAlignment="1" applyProtection="1">
      <alignment horizontal="right"/>
    </xf>
    <xf numFmtId="0" fontId="0" fillId="0" borderId="5" xfId="0" applyFont="1" applyFill="1" applyBorder="1" applyAlignment="1">
      <alignment horizontal="left"/>
    </xf>
    <xf numFmtId="1" fontId="9" fillId="0" borderId="5" xfId="0" applyNumberFormat="1" applyFont="1" applyFill="1" applyBorder="1" applyAlignment="1" applyProtection="1">
      <alignment horizontal="right"/>
    </xf>
    <xf numFmtId="165" fontId="9" fillId="0" borderId="5" xfId="0" applyNumberFormat="1" applyFont="1" applyFill="1" applyBorder="1" applyAlignment="1" applyProtection="1">
      <alignment horizontal="right"/>
    </xf>
    <xf numFmtId="2" fontId="9" fillId="0" borderId="5" xfId="0" applyNumberFormat="1" applyFont="1" applyFill="1" applyBorder="1" applyAlignment="1" applyProtection="1">
      <alignment horizontal="right"/>
    </xf>
    <xf numFmtId="0" fontId="9" fillId="0" borderId="5" xfId="0" applyNumberFormat="1" applyFont="1" applyFill="1" applyBorder="1" applyAlignment="1" applyProtection="1">
      <alignment horizontal="right"/>
    </xf>
    <xf numFmtId="164" fontId="2" fillId="0" borderId="5" xfId="0" applyNumberFormat="1" applyFont="1" applyFill="1" applyBorder="1" applyAlignment="1" applyProtection="1">
      <alignment horizontal="right"/>
    </xf>
    <xf numFmtId="1" fontId="0" fillId="7" borderId="0" xfId="0" applyNumberFormat="1" applyFill="1" applyBorder="1"/>
    <xf numFmtId="1" fontId="0" fillId="7" borderId="0" xfId="0" applyNumberFormat="1" applyFill="1"/>
    <xf numFmtId="1" fontId="0" fillId="7" borderId="0" xfId="0" applyNumberForma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0" xfId="0" applyFill="1" applyBorder="1" applyAlignment="1">
      <alignment horizontal="left"/>
    </xf>
    <xf numFmtId="0" fontId="0" fillId="0" borderId="5" xfId="0" applyFill="1" applyBorder="1" applyAlignment="1">
      <alignment horizontal="left"/>
    </xf>
    <xf numFmtId="0" fontId="0" fillId="0" borderId="6" xfId="0" applyFill="1" applyBorder="1" applyAlignment="1">
      <alignment horizontal="left"/>
    </xf>
    <xf numFmtId="0" fontId="0" fillId="0" borderId="0" xfId="0" applyBorder="1" applyAlignment="1">
      <alignment horizontal="left" wrapText="1"/>
    </xf>
    <xf numFmtId="0" fontId="0" fillId="0" borderId="12" xfId="0" applyBorder="1" applyAlignment="1">
      <alignment horizontal="left" wrapText="1"/>
    </xf>
    <xf numFmtId="0" fontId="0" fillId="0" borderId="14" xfId="0" applyBorder="1" applyAlignment="1">
      <alignment horizontal="left" wrapText="1"/>
    </xf>
    <xf numFmtId="0" fontId="0" fillId="0" borderId="13" xfId="0" applyBorder="1" applyAlignment="1">
      <alignment horizontal="left" wrapText="1"/>
    </xf>
    <xf numFmtId="0" fontId="0" fillId="0" borderId="9" xfId="0" applyFont="1" applyBorder="1" applyAlignment="1">
      <alignment horizontal="left"/>
    </xf>
    <xf numFmtId="0" fontId="0" fillId="0" borderId="3" xfId="0" applyBorder="1" applyAlignment="1">
      <alignment horizontal="left" wrapText="1"/>
    </xf>
    <xf numFmtId="0" fontId="0" fillId="0" borderId="5" xfId="0" applyBorder="1" applyAlignment="1">
      <alignment horizontal="left" wrapText="1"/>
    </xf>
    <xf numFmtId="0" fontId="0" fillId="0" borderId="3" xfId="0" applyBorder="1" applyAlignment="1">
      <alignment horizontal="left" vertical="top" wrapText="1"/>
    </xf>
    <xf numFmtId="0" fontId="0" fillId="0" borderId="6" xfId="0" applyBorder="1" applyAlignment="1">
      <alignment horizontal="left" wrapText="1"/>
    </xf>
    <xf numFmtId="0" fontId="28" fillId="0" borderId="0" xfId="0" applyFont="1"/>
    <xf numFmtId="0" fontId="3" fillId="0" borderId="6" xfId="0" applyFont="1" applyBorder="1" applyAlignment="1">
      <alignment horizontal="right"/>
    </xf>
    <xf numFmtId="0" fontId="3" fillId="0" borderId="5" xfId="0" applyFont="1" applyBorder="1" applyAlignment="1">
      <alignment horizontal="right"/>
    </xf>
    <xf numFmtId="165" fontId="0" fillId="0" borderId="5" xfId="0" applyNumberFormat="1" applyBorder="1" applyAlignment="1">
      <alignment horizontal="right"/>
    </xf>
    <xf numFmtId="0" fontId="9" fillId="0" borderId="5" xfId="0" applyFont="1" applyBorder="1" applyAlignment="1">
      <alignment horizontal="right"/>
    </xf>
    <xf numFmtId="0" fontId="2" fillId="0" borderId="5" xfId="0" applyFont="1" applyBorder="1" applyAlignment="1">
      <alignment horizontal="right" vertical="center"/>
    </xf>
    <xf numFmtId="0" fontId="27" fillId="0" borderId="5" xfId="2" applyBorder="1" applyAlignment="1">
      <alignment horizontal="left" wrapText="1"/>
    </xf>
    <xf numFmtId="0" fontId="9" fillId="0" borderId="5" xfId="0" applyFont="1" applyBorder="1"/>
    <xf numFmtId="0" fontId="14" fillId="0" borderId="5" xfId="0" applyFont="1" applyFill="1" applyBorder="1" applyAlignment="1" applyProtection="1">
      <alignment wrapText="1"/>
    </xf>
    <xf numFmtId="165" fontId="2" fillId="0" borderId="6" xfId="0" applyNumberFormat="1" applyFont="1" applyBorder="1" applyAlignment="1">
      <alignment horizontal="left"/>
    </xf>
    <xf numFmtId="0" fontId="2" fillId="0" borderId="5" xfId="0" applyFont="1" applyBorder="1" applyAlignment="1">
      <alignment horizontal="left" vertical="center"/>
    </xf>
    <xf numFmtId="165" fontId="0" fillId="0" borderId="7" xfId="0" applyNumberFormat="1" applyBorder="1" applyAlignment="1">
      <alignment horizontal="left"/>
    </xf>
    <xf numFmtId="0" fontId="0" fillId="0" borderId="7" xfId="0" applyFont="1" applyBorder="1" applyAlignment="1">
      <alignment horizontal="left"/>
    </xf>
    <xf numFmtId="0" fontId="2" fillId="0" borderId="7" xfId="0" applyFont="1" applyBorder="1" applyAlignment="1">
      <alignment horizontal="left"/>
    </xf>
    <xf numFmtId="0" fontId="9" fillId="0" borderId="6" xfId="0" applyFont="1" applyFill="1" applyBorder="1" applyAlignment="1" applyProtection="1">
      <alignment horizontal="right"/>
    </xf>
    <xf numFmtId="1" fontId="9" fillId="0" borderId="6" xfId="0" applyNumberFormat="1" applyFont="1" applyFill="1" applyBorder="1" applyAlignment="1" applyProtection="1">
      <alignment horizontal="right"/>
    </xf>
    <xf numFmtId="2" fontId="9" fillId="0" borderId="6" xfId="0" applyNumberFormat="1" applyFont="1" applyFill="1" applyBorder="1" applyAlignment="1" applyProtection="1">
      <alignment horizontal="right"/>
    </xf>
    <xf numFmtId="2" fontId="0" fillId="0" borderId="5" xfId="0" applyNumberFormat="1" applyFont="1" applyFill="1" applyBorder="1" applyAlignment="1">
      <alignment horizontal="right"/>
    </xf>
    <xf numFmtId="2" fontId="0" fillId="0" borderId="6" xfId="0" applyNumberFormat="1" applyFont="1" applyFill="1" applyBorder="1" applyAlignment="1">
      <alignment horizontal="right"/>
    </xf>
    <xf numFmtId="0" fontId="9" fillId="0" borderId="6" xfId="0" applyNumberFormat="1" applyFont="1" applyFill="1" applyBorder="1" applyAlignment="1" applyProtection="1">
      <alignment horizontal="right"/>
    </xf>
    <xf numFmtId="164" fontId="2" fillId="0" borderId="6" xfId="0" applyNumberFormat="1" applyFont="1" applyFill="1" applyBorder="1" applyAlignment="1" applyProtection="1">
      <alignment horizontal="right"/>
    </xf>
    <xf numFmtId="0" fontId="0" fillId="0" borderId="5" xfId="0" applyFont="1" applyFill="1" applyBorder="1"/>
    <xf numFmtId="0" fontId="0" fillId="0" borderId="6" xfId="0" applyFont="1" applyFill="1" applyBorder="1"/>
    <xf numFmtId="2" fontId="2" fillId="0" borderId="5" xfId="0" applyNumberFormat="1" applyFont="1" applyFill="1" applyBorder="1" applyAlignment="1" applyProtection="1">
      <alignment horizontal="right"/>
    </xf>
    <xf numFmtId="2" fontId="0" fillId="0" borderId="6" xfId="0" applyNumberFormat="1" applyFont="1" applyFill="1" applyBorder="1"/>
    <xf numFmtId="0" fontId="27" fillId="0" borderId="5" xfId="2" applyBorder="1" applyAlignment="1">
      <alignment vertical="top"/>
    </xf>
    <xf numFmtId="0" fontId="2" fillId="0" borderId="6" xfId="0" applyFont="1" applyFill="1" applyBorder="1"/>
    <xf numFmtId="0" fontId="0" fillId="0" borderId="6" xfId="0" applyNumberFormat="1" applyBorder="1" applyAlignment="1">
      <alignment horizontal="left"/>
    </xf>
    <xf numFmtId="49" fontId="0" fillId="0" borderId="7" xfId="0" applyNumberFormat="1" applyBorder="1" applyAlignment="1">
      <alignment horizontal="left"/>
    </xf>
    <xf numFmtId="0" fontId="0" fillId="0" borderId="5" xfId="0" applyNumberFormat="1" applyBorder="1" applyAlignment="1">
      <alignment horizontal="left"/>
    </xf>
    <xf numFmtId="0" fontId="27" fillId="0" borderId="7" xfId="2" applyFill="1" applyBorder="1"/>
    <xf numFmtId="0" fontId="0" fillId="0" borderId="7" xfId="0" applyNumberFormat="1" applyBorder="1" applyAlignment="1">
      <alignment horizontal="left"/>
    </xf>
    <xf numFmtId="0" fontId="9" fillId="0" borderId="7" xfId="0" applyFont="1" applyBorder="1" applyAlignment="1">
      <alignment horizontal="left"/>
    </xf>
    <xf numFmtId="0" fontId="37" fillId="12" borderId="31" xfId="0" applyNumberFormat="1" applyFont="1" applyFill="1" applyBorder="1" applyAlignment="1">
      <alignment horizontal="center" vertical="center" wrapText="1" readingOrder="1"/>
    </xf>
    <xf numFmtId="0" fontId="37" fillId="0" borderId="31" xfId="0" applyNumberFormat="1" applyFont="1" applyFill="1" applyBorder="1" applyAlignment="1">
      <alignment horizontal="center" vertical="center" wrapText="1" readingOrder="1"/>
    </xf>
    <xf numFmtId="0" fontId="38" fillId="0" borderId="31" xfId="0" applyNumberFormat="1" applyFont="1" applyFill="1" applyBorder="1" applyAlignment="1">
      <alignment horizontal="center" vertical="center" wrapText="1" readingOrder="1"/>
    </xf>
    <xf numFmtId="0" fontId="37" fillId="12" borderId="0" xfId="0" applyNumberFormat="1" applyFont="1" applyFill="1" applyBorder="1" applyAlignment="1">
      <alignment horizontal="center" vertical="center" wrapText="1" readingOrder="1"/>
    </xf>
    <xf numFmtId="0" fontId="37" fillId="0" borderId="0" xfId="0" applyNumberFormat="1" applyFont="1" applyFill="1" applyBorder="1" applyAlignment="1">
      <alignment horizontal="center" vertical="center" wrapText="1" readingOrder="1"/>
    </xf>
    <xf numFmtId="0" fontId="38" fillId="0" borderId="0" xfId="0" applyNumberFormat="1" applyFont="1" applyFill="1" applyBorder="1" applyAlignment="1">
      <alignment horizontal="center" vertical="center" wrapText="1" readingOrder="1"/>
    </xf>
    <xf numFmtId="0" fontId="0" fillId="0" borderId="1" xfId="0" applyBorder="1"/>
    <xf numFmtId="0" fontId="0" fillId="0" borderId="14" xfId="0" applyFill="1" applyBorder="1" applyAlignment="1">
      <alignment horizontal="left" wrapText="1"/>
    </xf>
    <xf numFmtId="0" fontId="43" fillId="0" borderId="33" xfId="0" applyNumberFormat="1" applyFont="1" applyFill="1" applyBorder="1" applyAlignment="1">
      <alignment horizontal="center" vertical="center" wrapText="1" readingOrder="1"/>
    </xf>
    <xf numFmtId="0" fontId="43" fillId="0" borderId="34" xfId="0" applyNumberFormat="1" applyFont="1" applyFill="1" applyBorder="1" applyAlignment="1">
      <alignment horizontal="center" vertical="center" wrapText="1" readingOrder="1"/>
    </xf>
    <xf numFmtId="0" fontId="43" fillId="0" borderId="34" xfId="0" applyNumberFormat="1" applyFont="1" applyFill="1" applyBorder="1" applyAlignment="1">
      <alignment horizontal="right" vertical="center" wrapText="1" readingOrder="1"/>
    </xf>
    <xf numFmtId="0" fontId="43" fillId="0" borderId="35" xfId="0" applyNumberFormat="1" applyFont="1" applyFill="1" applyBorder="1" applyAlignment="1">
      <alignment horizontal="right" vertical="center" wrapText="1" readingOrder="1"/>
    </xf>
    <xf numFmtId="0" fontId="0" fillId="0" borderId="15" xfId="0" applyFill="1" applyBorder="1" applyAlignment="1">
      <alignment horizontal="left" wrapText="1"/>
    </xf>
    <xf numFmtId="49" fontId="0" fillId="0" borderId="7" xfId="0" applyNumberFormat="1" applyFill="1" applyBorder="1" applyAlignment="1">
      <alignment horizontal="left"/>
    </xf>
    <xf numFmtId="0" fontId="0" fillId="0" borderId="11" xfId="0" applyFill="1" applyBorder="1" applyAlignment="1">
      <alignment horizontal="left" wrapText="1"/>
    </xf>
    <xf numFmtId="0" fontId="0" fillId="0" borderId="11" xfId="0" applyFont="1" applyBorder="1" applyAlignment="1">
      <alignment horizontal="left"/>
    </xf>
    <xf numFmtId="0" fontId="0" fillId="8" borderId="17" xfId="0" applyFill="1" applyBorder="1" applyAlignment="1">
      <alignment horizontal="left" vertical="top" wrapText="1"/>
    </xf>
    <xf numFmtId="0" fontId="0" fillId="8" borderId="18" xfId="0" applyFill="1" applyBorder="1" applyAlignment="1">
      <alignment horizontal="left" vertical="top"/>
    </xf>
    <xf numFmtId="0" fontId="0" fillId="8" borderId="19" xfId="0" applyFill="1" applyBorder="1" applyAlignment="1">
      <alignment horizontal="left" vertical="top"/>
    </xf>
    <xf numFmtId="0" fontId="0" fillId="8" borderId="20" xfId="0" applyFill="1" applyBorder="1" applyAlignment="1">
      <alignment horizontal="left" vertical="top"/>
    </xf>
    <xf numFmtId="0" fontId="0" fillId="8" borderId="0" xfId="0" applyFill="1" applyBorder="1" applyAlignment="1">
      <alignment horizontal="left" vertical="top"/>
    </xf>
    <xf numFmtId="0" fontId="0" fillId="8" borderId="21" xfId="0" applyFill="1" applyBorder="1" applyAlignment="1">
      <alignment horizontal="left" vertical="top"/>
    </xf>
    <xf numFmtId="0" fontId="0" fillId="8" borderId="22" xfId="0" applyFill="1" applyBorder="1" applyAlignment="1">
      <alignment horizontal="left" vertical="top"/>
    </xf>
    <xf numFmtId="0" fontId="0" fillId="8" borderId="23" xfId="0" applyFill="1" applyBorder="1" applyAlignment="1">
      <alignment horizontal="left" vertical="top"/>
    </xf>
    <xf numFmtId="0" fontId="0" fillId="8" borderId="24" xfId="0" applyFill="1" applyBorder="1" applyAlignment="1">
      <alignment horizontal="left" vertical="top"/>
    </xf>
    <xf numFmtId="0" fontId="0" fillId="8" borderId="18" xfId="0" applyFill="1" applyBorder="1" applyAlignment="1">
      <alignment horizontal="left" vertical="top" wrapText="1"/>
    </xf>
    <xf numFmtId="0" fontId="0" fillId="8" borderId="19" xfId="0" applyFill="1" applyBorder="1" applyAlignment="1">
      <alignment horizontal="left" vertical="top" wrapText="1"/>
    </xf>
    <xf numFmtId="0" fontId="0" fillId="8" borderId="20" xfId="0" applyFill="1" applyBorder="1" applyAlignment="1">
      <alignment horizontal="left" vertical="top" wrapText="1"/>
    </xf>
    <xf numFmtId="0" fontId="0" fillId="8" borderId="0" xfId="0" applyFill="1" applyBorder="1" applyAlignment="1">
      <alignment horizontal="left" vertical="top" wrapText="1"/>
    </xf>
    <xf numFmtId="0" fontId="0" fillId="8" borderId="21" xfId="0" applyFill="1" applyBorder="1" applyAlignment="1">
      <alignment horizontal="left" vertical="top" wrapText="1"/>
    </xf>
    <xf numFmtId="0" fontId="0" fillId="8" borderId="22" xfId="0" applyFill="1" applyBorder="1" applyAlignment="1">
      <alignment horizontal="left" vertical="top" wrapText="1"/>
    </xf>
    <xf numFmtId="0" fontId="0" fillId="8" borderId="23" xfId="0" applyFill="1" applyBorder="1" applyAlignment="1">
      <alignment horizontal="left" vertical="top" wrapText="1"/>
    </xf>
    <xf numFmtId="0" fontId="0" fillId="8" borderId="24" xfId="0" applyFill="1" applyBorder="1" applyAlignment="1">
      <alignment horizontal="left" vertical="top" wrapText="1"/>
    </xf>
    <xf numFmtId="0" fontId="10" fillId="7" borderId="0" xfId="0" applyFont="1" applyFill="1" applyBorder="1" applyAlignment="1">
      <alignment horizontal="center" wrapText="1"/>
    </xf>
    <xf numFmtId="0" fontId="10" fillId="7" borderId="9" xfId="0" applyFont="1" applyFill="1" applyBorder="1" applyAlignment="1">
      <alignment horizontal="center" wrapText="1"/>
    </xf>
    <xf numFmtId="0" fontId="0" fillId="0" borderId="4" xfId="0" applyFill="1" applyBorder="1" applyAlignment="1" applyProtection="1">
      <alignment horizontal="right"/>
    </xf>
    <xf numFmtId="0" fontId="0" fillId="0" borderId="11" xfId="0" applyFill="1" applyBorder="1" applyAlignment="1" applyProtection="1">
      <alignment horizontal="right"/>
    </xf>
    <xf numFmtId="0" fontId="5" fillId="7" borderId="0" xfId="0" applyFont="1" applyFill="1" applyBorder="1" applyAlignment="1">
      <alignment horizontal="center"/>
    </xf>
    <xf numFmtId="0" fontId="3" fillId="7" borderId="0" xfId="0" applyFont="1" applyFill="1" applyBorder="1" applyAlignment="1">
      <alignment horizontal="center" wrapText="1"/>
    </xf>
    <xf numFmtId="0" fontId="3" fillId="7" borderId="9" xfId="0" applyFont="1" applyFill="1" applyBorder="1" applyAlignment="1">
      <alignment horizontal="center"/>
    </xf>
    <xf numFmtId="0" fontId="0" fillId="11" borderId="15" xfId="0" applyFill="1" applyBorder="1" applyAlignment="1" applyProtection="1">
      <alignment horizontal="center"/>
      <protection locked="0"/>
    </xf>
    <xf numFmtId="0" fontId="0" fillId="11" borderId="12" xfId="0" applyFill="1" applyBorder="1" applyAlignment="1" applyProtection="1">
      <alignment horizontal="center"/>
      <protection locked="0"/>
    </xf>
    <xf numFmtId="0" fontId="0" fillId="11" borderId="13" xfId="0" applyFill="1" applyBorder="1" applyAlignment="1" applyProtection="1">
      <alignment horizontal="center"/>
      <protection locked="0"/>
    </xf>
    <xf numFmtId="0" fontId="0" fillId="11" borderId="14" xfId="0" applyFill="1" applyBorder="1" applyAlignment="1" applyProtection="1">
      <alignment horizontal="center"/>
      <protection locked="0"/>
    </xf>
    <xf numFmtId="0" fontId="3" fillId="7" borderId="9" xfId="0" applyFont="1" applyFill="1" applyBorder="1" applyAlignment="1">
      <alignment horizontal="center" wrapText="1"/>
    </xf>
    <xf numFmtId="0" fontId="0" fillId="0" borderId="4" xfId="0" applyFill="1" applyBorder="1" applyAlignment="1" applyProtection="1">
      <alignment horizontal="right"/>
      <protection locked="0"/>
    </xf>
    <xf numFmtId="0" fontId="0" fillId="0" borderId="7" xfId="0" applyFill="1" applyBorder="1" applyAlignment="1" applyProtection="1">
      <alignment horizontal="right"/>
      <protection locked="0"/>
    </xf>
    <xf numFmtId="0" fontId="0" fillId="0" borderId="11" xfId="0" applyFill="1" applyBorder="1" applyAlignment="1" applyProtection="1">
      <alignment horizontal="right"/>
      <protection locked="0"/>
    </xf>
    <xf numFmtId="0" fontId="3" fillId="7" borderId="0" xfId="0" applyFont="1" applyFill="1" applyAlignment="1">
      <alignment horizontal="center" vertical="top" wrapText="1"/>
    </xf>
    <xf numFmtId="0" fontId="3" fillId="7" borderId="9" xfId="0" applyFont="1" applyFill="1" applyBorder="1" applyAlignment="1">
      <alignment horizontal="center" vertical="top" wrapText="1"/>
    </xf>
    <xf numFmtId="0" fontId="19" fillId="10" borderId="0" xfId="0" applyFont="1" applyFill="1" applyBorder="1" applyAlignment="1" applyProtection="1">
      <alignment horizontal="center" vertical="center"/>
      <protection hidden="1"/>
    </xf>
    <xf numFmtId="0" fontId="19" fillId="10" borderId="0" xfId="0" applyFont="1" applyFill="1" applyBorder="1" applyAlignment="1" applyProtection="1">
      <alignment horizontal="center" vertical="center" wrapText="1"/>
      <protection hidden="1"/>
    </xf>
    <xf numFmtId="0" fontId="5" fillId="0" borderId="9" xfId="0" applyFont="1" applyBorder="1" applyAlignment="1">
      <alignment horizontal="center"/>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0" fillId="0" borderId="0" xfId="0" applyFill="1" applyBorder="1" applyAlignment="1">
      <alignment horizontal="left"/>
    </xf>
    <xf numFmtId="0" fontId="0" fillId="0" borderId="5" xfId="0" applyFill="1" applyBorder="1" applyAlignment="1">
      <alignment horizontal="left"/>
    </xf>
    <xf numFmtId="0" fontId="0" fillId="0" borderId="6" xfId="0" applyFill="1" applyBorder="1" applyAlignment="1">
      <alignment horizontal="left"/>
    </xf>
    <xf numFmtId="3" fontId="0" fillId="0" borderId="5" xfId="0" applyNumberFormat="1" applyFill="1" applyBorder="1" applyAlignment="1">
      <alignment horizontal="left"/>
    </xf>
    <xf numFmtId="3" fontId="0" fillId="0" borderId="0" xfId="0" applyNumberFormat="1" applyFill="1" applyBorder="1" applyAlignment="1">
      <alignment horizontal="left"/>
    </xf>
    <xf numFmtId="3" fontId="0" fillId="0" borderId="6" xfId="0" applyNumberFormat="1" applyFill="1" applyBorder="1" applyAlignment="1">
      <alignment horizontal="left"/>
    </xf>
    <xf numFmtId="0" fontId="0" fillId="0" borderId="0" xfId="0" applyFill="1" applyBorder="1" applyAlignment="1">
      <alignment horizontal="left" wrapText="1"/>
    </xf>
    <xf numFmtId="0" fontId="0" fillId="0" borderId="5" xfId="0" applyFill="1" applyBorder="1" applyAlignment="1">
      <alignment horizontal="left" wrapText="1"/>
    </xf>
    <xf numFmtId="0" fontId="0" fillId="0" borderId="6" xfId="0" applyFill="1" applyBorder="1" applyAlignment="1">
      <alignment horizontal="left" wrapText="1"/>
    </xf>
    <xf numFmtId="0" fontId="0" fillId="0" borderId="2" xfId="0" applyFill="1" applyBorder="1" applyAlignment="1">
      <alignment horizontal="left"/>
    </xf>
    <xf numFmtId="0" fontId="0" fillId="0" borderId="3" xfId="0" applyFill="1" applyBorder="1" applyAlignment="1">
      <alignment horizontal="left"/>
    </xf>
    <xf numFmtId="0" fontId="0" fillId="0" borderId="1" xfId="0" applyFill="1" applyBorder="1" applyAlignment="1">
      <alignment horizontal="left"/>
    </xf>
    <xf numFmtId="0" fontId="0" fillId="0" borderId="0" xfId="0" applyBorder="1" applyAlignment="1">
      <alignment horizontal="left"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9" xfId="0" applyFont="1" applyBorder="1" applyAlignment="1">
      <alignment horizontal="left"/>
    </xf>
    <xf numFmtId="0" fontId="0" fillId="0" borderId="5"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6" xfId="0" applyBorder="1" applyAlignment="1">
      <alignment horizontal="left" vertical="top" wrapText="1"/>
    </xf>
    <xf numFmtId="0" fontId="0" fillId="0" borderId="0" xfId="0" applyBorder="1" applyAlignment="1">
      <alignment horizontal="center" wrapText="1"/>
    </xf>
    <xf numFmtId="0" fontId="0" fillId="0" borderId="12" xfId="0" applyBorder="1" applyAlignment="1">
      <alignment wrapText="1"/>
    </xf>
    <xf numFmtId="0" fontId="0" fillId="0" borderId="13" xfId="0" applyBorder="1" applyAlignment="1">
      <alignment wrapText="1"/>
    </xf>
    <xf numFmtId="0" fontId="0" fillId="0" borderId="14" xfId="0" applyBorder="1" applyAlignment="1">
      <alignment wrapText="1"/>
    </xf>
    <xf numFmtId="0" fontId="0" fillId="0" borderId="5" xfId="0" applyBorder="1" applyAlignment="1">
      <alignment wrapText="1"/>
    </xf>
    <xf numFmtId="0" fontId="0" fillId="0" borderId="0" xfId="0" applyBorder="1" applyAlignment="1">
      <alignment wrapText="1"/>
    </xf>
    <xf numFmtId="0" fontId="0" fillId="0" borderId="6" xfId="0" applyBorder="1" applyAlignment="1">
      <alignment wrapText="1"/>
    </xf>
    <xf numFmtId="0" fontId="5" fillId="0" borderId="0" xfId="0" applyFont="1" applyBorder="1" applyAlignment="1">
      <alignment horizontal="left"/>
    </xf>
    <xf numFmtId="0" fontId="0" fillId="0" borderId="13" xfId="0" applyBorder="1" applyAlignment="1">
      <alignment horizontal="center" wrapText="1"/>
    </xf>
    <xf numFmtId="0" fontId="0" fillId="0" borderId="5" xfId="0" applyBorder="1" applyAlignment="1">
      <alignment horizontal="center" wrapText="1"/>
    </xf>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0" fillId="0" borderId="5" xfId="0" applyFill="1" applyBorder="1" applyAlignment="1">
      <alignment horizontal="center" wrapText="1"/>
    </xf>
    <xf numFmtId="0" fontId="0" fillId="0" borderId="0" xfId="0" applyFill="1" applyBorder="1" applyAlignment="1">
      <alignment horizontal="center" wrapText="1"/>
    </xf>
    <xf numFmtId="0" fontId="0" fillId="0" borderId="6" xfId="0" applyBorder="1" applyAlignment="1">
      <alignment horizontal="center" wrapText="1"/>
    </xf>
    <xf numFmtId="0" fontId="5" fillId="0" borderId="1" xfId="0" applyFont="1" applyFill="1" applyBorder="1" applyAlignment="1">
      <alignment horizontal="center"/>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1" xfId="0" applyFont="1" applyBorder="1" applyAlignment="1">
      <alignment horizontal="center"/>
    </xf>
    <xf numFmtId="0" fontId="5" fillId="0" borderId="3" xfId="0" applyFont="1" applyBorder="1" applyAlignment="1">
      <alignment horizontal="center"/>
    </xf>
    <xf numFmtId="0" fontId="0" fillId="0" borderId="6" xfId="0" applyFont="1" applyBorder="1" applyAlignment="1">
      <alignment horizontal="left" vertical="center"/>
    </xf>
    <xf numFmtId="0" fontId="0" fillId="0" borderId="5" xfId="0" applyFont="1" applyBorder="1" applyAlignment="1">
      <alignment horizontal="left" vertical="center"/>
    </xf>
    <xf numFmtId="0" fontId="0" fillId="0" borderId="0" xfId="0" applyFont="1" applyBorder="1" applyAlignment="1">
      <alignment horizontal="left" vertical="center"/>
    </xf>
    <xf numFmtId="0" fontId="5" fillId="0" borderId="2" xfId="0" applyFont="1" applyBorder="1" applyAlignment="1">
      <alignment horizontal="center"/>
    </xf>
  </cellXfs>
  <cellStyles count="5">
    <cellStyle name="Bad" xfId="1" builtinId="27"/>
    <cellStyle name="Hyperlink" xfId="2" builtinId="8"/>
    <cellStyle name="Normal" xfId="0" builtinId="0"/>
    <cellStyle name="Normal 3" xfId="3" xr:uid="{00000000-0005-0000-0000-000003000000}"/>
    <cellStyle name="Normal 4" xfId="4" xr:uid="{00000000-0005-0000-0000-000004000000}"/>
  </cellStyles>
  <dxfs count="147">
    <dxf>
      <fill>
        <patternFill>
          <bgColor theme="5"/>
        </patternFill>
      </fill>
    </dxf>
    <dxf>
      <fill>
        <patternFill>
          <bgColor theme="9"/>
        </patternFill>
      </fill>
    </dxf>
    <dxf>
      <fill>
        <patternFill>
          <bgColor theme="6"/>
        </patternFill>
      </fill>
    </dxf>
    <dxf>
      <fill>
        <patternFill>
          <bgColor theme="5"/>
        </patternFill>
      </fill>
    </dxf>
    <dxf>
      <fill>
        <patternFill>
          <bgColor theme="9"/>
        </patternFill>
      </fill>
    </dxf>
    <dxf>
      <fill>
        <patternFill>
          <bgColor theme="6"/>
        </patternFill>
      </fill>
    </dxf>
    <dxf>
      <fill>
        <patternFill>
          <bgColor theme="5"/>
        </patternFill>
      </fill>
    </dxf>
    <dxf>
      <fill>
        <patternFill>
          <bgColor theme="9"/>
        </patternFill>
      </fill>
    </dxf>
    <dxf>
      <fill>
        <patternFill>
          <bgColor theme="6"/>
        </patternFill>
      </fill>
    </dxf>
    <dxf>
      <fill>
        <patternFill>
          <bgColor theme="5"/>
        </patternFill>
      </fill>
    </dxf>
    <dxf>
      <fill>
        <patternFill>
          <bgColor theme="9"/>
        </patternFill>
      </fill>
    </dxf>
    <dxf>
      <fill>
        <patternFill>
          <bgColor theme="6"/>
        </patternFill>
      </fill>
    </dxf>
    <dxf>
      <fill>
        <patternFill>
          <bgColor theme="5"/>
        </patternFill>
      </fill>
    </dxf>
    <dxf>
      <fill>
        <patternFill>
          <bgColor theme="9"/>
        </patternFill>
      </fill>
    </dxf>
    <dxf>
      <fill>
        <patternFill>
          <bgColor theme="6"/>
        </patternFill>
      </fill>
    </dxf>
    <dxf>
      <fill>
        <patternFill>
          <bgColor theme="5"/>
        </patternFill>
      </fill>
    </dxf>
    <dxf>
      <fill>
        <patternFill>
          <bgColor theme="9"/>
        </patternFill>
      </fill>
    </dxf>
    <dxf>
      <fill>
        <patternFill>
          <bgColor theme="6"/>
        </patternFill>
      </fill>
    </dxf>
    <dxf>
      <fill>
        <patternFill>
          <bgColor theme="5"/>
        </patternFill>
      </fill>
    </dxf>
    <dxf>
      <fill>
        <patternFill>
          <bgColor theme="9"/>
        </patternFill>
      </fill>
    </dxf>
    <dxf>
      <fill>
        <patternFill>
          <bgColor theme="6"/>
        </patternFill>
      </fill>
    </dxf>
    <dxf>
      <fill>
        <patternFill>
          <bgColor theme="5"/>
        </patternFill>
      </fill>
    </dxf>
    <dxf>
      <fill>
        <patternFill>
          <bgColor theme="6"/>
        </patternFill>
      </fill>
    </dxf>
    <dxf>
      <fill>
        <patternFill>
          <bgColor theme="9"/>
        </patternFill>
      </fill>
    </dxf>
    <dxf>
      <fill>
        <patternFill>
          <bgColor theme="5"/>
        </patternFill>
      </fill>
    </dxf>
    <dxf>
      <fill>
        <patternFill>
          <bgColor theme="9"/>
        </patternFill>
      </fill>
    </dxf>
    <dxf>
      <fill>
        <patternFill>
          <bgColor theme="6"/>
        </patternFill>
      </fill>
    </dxf>
    <dxf>
      <fill>
        <patternFill>
          <bgColor theme="5"/>
        </patternFill>
      </fill>
    </dxf>
    <dxf>
      <fill>
        <patternFill>
          <bgColor theme="9"/>
        </patternFill>
      </fill>
    </dxf>
    <dxf>
      <fill>
        <patternFill>
          <bgColor theme="6"/>
        </patternFill>
      </fill>
    </dxf>
    <dxf>
      <fill>
        <patternFill>
          <bgColor theme="5"/>
        </patternFill>
      </fill>
    </dxf>
    <dxf>
      <fill>
        <patternFill>
          <bgColor theme="6"/>
        </patternFill>
      </fill>
    </dxf>
    <dxf>
      <fill>
        <patternFill>
          <bgColor theme="9"/>
        </patternFill>
      </fill>
    </dxf>
    <dxf>
      <fill>
        <patternFill>
          <bgColor theme="5"/>
        </patternFill>
      </fill>
    </dxf>
    <dxf>
      <fill>
        <patternFill>
          <bgColor theme="9"/>
        </patternFill>
      </fill>
    </dxf>
    <dxf>
      <fill>
        <patternFill>
          <bgColor theme="6"/>
        </patternFill>
      </fill>
    </dxf>
    <dxf>
      <fill>
        <patternFill>
          <bgColor theme="5"/>
        </patternFill>
      </fill>
    </dxf>
    <dxf>
      <fill>
        <patternFill>
          <bgColor theme="9"/>
        </patternFill>
      </fill>
    </dxf>
    <dxf>
      <fill>
        <patternFill>
          <bgColor theme="6"/>
        </patternFill>
      </fill>
    </dxf>
    <dxf>
      <fill>
        <patternFill>
          <bgColor theme="5"/>
        </patternFill>
      </fill>
    </dxf>
    <dxf>
      <fill>
        <patternFill>
          <bgColor theme="9"/>
        </patternFill>
      </fill>
    </dxf>
    <dxf>
      <fill>
        <patternFill>
          <bgColor theme="6"/>
        </patternFill>
      </fill>
    </dxf>
    <dxf>
      <fill>
        <patternFill>
          <bgColor theme="5"/>
        </patternFill>
      </fill>
    </dxf>
    <dxf>
      <fill>
        <patternFill>
          <bgColor theme="9"/>
        </patternFill>
      </fill>
    </dxf>
    <dxf>
      <fill>
        <patternFill>
          <bgColor theme="6"/>
        </patternFill>
      </fill>
    </dxf>
    <dxf>
      <fill>
        <patternFill>
          <bgColor theme="5"/>
        </patternFill>
      </fill>
    </dxf>
    <dxf>
      <fill>
        <patternFill>
          <bgColor theme="9"/>
        </patternFill>
      </fill>
    </dxf>
    <dxf>
      <fill>
        <patternFill>
          <bgColor theme="6"/>
        </patternFill>
      </fill>
    </dxf>
    <dxf>
      <fill>
        <patternFill>
          <bgColor theme="6"/>
        </patternFill>
      </fill>
    </dxf>
    <dxf>
      <fill>
        <patternFill>
          <bgColor theme="9"/>
        </patternFill>
      </fill>
    </dxf>
    <dxf>
      <fill>
        <patternFill>
          <bgColor theme="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B8CCE0"/>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22</xdr:col>
      <xdr:colOff>152400</xdr:colOff>
      <xdr:row>34</xdr:row>
      <xdr:rowOff>147120</xdr:rowOff>
    </xdr:from>
    <xdr:to>
      <xdr:col>23</xdr:col>
      <xdr:colOff>504826</xdr:colOff>
      <xdr:row>37</xdr:row>
      <xdr:rowOff>138887</xdr:rowOff>
    </xdr:to>
    <xdr:pic>
      <xdr:nvPicPr>
        <xdr:cNvPr id="2" name="Picture 1" descr="http://dkprojects/10090700/Published%20material/Tools/Corporate%20Identity/Logos/DHI_Logo/RGB_PNG/DHI_Logo_Neg_RGB_noMargin.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68325" y="6633645"/>
          <a:ext cx="962026" cy="563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599017</xdr:colOff>
      <xdr:row>5</xdr:row>
      <xdr:rowOff>49741</xdr:rowOff>
    </xdr:from>
    <xdr:to>
      <xdr:col>1</xdr:col>
      <xdr:colOff>5813755</xdr:colOff>
      <xdr:row>48</xdr:row>
      <xdr:rowOff>48717</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599017" y="1076324"/>
          <a:ext cx="5828571" cy="8190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comments" Target="../comments23.xml"/><Relationship Id="rId1" Type="http://schemas.openxmlformats.org/officeDocument/2006/relationships/vmlDrawing" Target="../drawings/vmlDrawing23.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7.bin"/><Relationship Id="rId1" Type="http://schemas.openxmlformats.org/officeDocument/2006/relationships/hyperlink" Target="http://www.statensnet.dk/pligtarkiv/fremvis.pl?vaerkid=3096&amp;reprid=0&amp;iarkiv=1" TargetMode="External"/><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B1:X38"/>
  <sheetViews>
    <sheetView tabSelected="1" zoomScale="84" zoomScaleNormal="84" workbookViewId="0">
      <selection activeCell="B2" sqref="B2:X38"/>
    </sheetView>
  </sheetViews>
  <sheetFormatPr defaultColWidth="9.140625" defaultRowHeight="15" x14ac:dyDescent="0.25"/>
  <cols>
    <col min="1" max="1" width="4.7109375" style="135" customWidth="1"/>
    <col min="2" max="16384" width="9.140625" style="135"/>
  </cols>
  <sheetData>
    <row r="1" spans="2:24" ht="15.75" thickBot="1" x14ac:dyDescent="0.3"/>
    <row r="2" spans="2:24" x14ac:dyDescent="0.25">
      <c r="B2" s="602" t="s">
        <v>622</v>
      </c>
      <c r="C2" s="603"/>
      <c r="D2" s="603"/>
      <c r="E2" s="603"/>
      <c r="F2" s="603"/>
      <c r="G2" s="603"/>
      <c r="H2" s="603"/>
      <c r="I2" s="603"/>
      <c r="J2" s="603"/>
      <c r="K2" s="603"/>
      <c r="L2" s="603"/>
      <c r="M2" s="603"/>
      <c r="N2" s="603"/>
      <c r="O2" s="603"/>
      <c r="P2" s="603"/>
      <c r="Q2" s="603"/>
      <c r="R2" s="603"/>
      <c r="S2" s="603"/>
      <c r="T2" s="603"/>
      <c r="U2" s="603"/>
      <c r="V2" s="603"/>
      <c r="W2" s="603"/>
      <c r="X2" s="604"/>
    </row>
    <row r="3" spans="2:24" x14ac:dyDescent="0.25">
      <c r="B3" s="605"/>
      <c r="C3" s="606"/>
      <c r="D3" s="606"/>
      <c r="E3" s="606"/>
      <c r="F3" s="606"/>
      <c r="G3" s="606"/>
      <c r="H3" s="606"/>
      <c r="I3" s="606"/>
      <c r="J3" s="606"/>
      <c r="K3" s="606"/>
      <c r="L3" s="606"/>
      <c r="M3" s="606"/>
      <c r="N3" s="606"/>
      <c r="O3" s="606"/>
      <c r="P3" s="606"/>
      <c r="Q3" s="606"/>
      <c r="R3" s="606"/>
      <c r="S3" s="606"/>
      <c r="T3" s="606"/>
      <c r="U3" s="606"/>
      <c r="V3" s="606"/>
      <c r="W3" s="606"/>
      <c r="X3" s="607"/>
    </row>
    <row r="4" spans="2:24" x14ac:dyDescent="0.25">
      <c r="B4" s="605"/>
      <c r="C4" s="606"/>
      <c r="D4" s="606"/>
      <c r="E4" s="606"/>
      <c r="F4" s="606"/>
      <c r="G4" s="606"/>
      <c r="H4" s="606"/>
      <c r="I4" s="606"/>
      <c r="J4" s="606"/>
      <c r="K4" s="606"/>
      <c r="L4" s="606"/>
      <c r="M4" s="606"/>
      <c r="N4" s="606"/>
      <c r="O4" s="606"/>
      <c r="P4" s="606"/>
      <c r="Q4" s="606"/>
      <c r="R4" s="606"/>
      <c r="S4" s="606"/>
      <c r="T4" s="606"/>
      <c r="U4" s="606"/>
      <c r="V4" s="606"/>
      <c r="W4" s="606"/>
      <c r="X4" s="607"/>
    </row>
    <row r="5" spans="2:24" x14ac:dyDescent="0.25">
      <c r="B5" s="605"/>
      <c r="C5" s="606"/>
      <c r="D5" s="606"/>
      <c r="E5" s="606"/>
      <c r="F5" s="606"/>
      <c r="G5" s="606"/>
      <c r="H5" s="606"/>
      <c r="I5" s="606"/>
      <c r="J5" s="606"/>
      <c r="K5" s="606"/>
      <c r="L5" s="606"/>
      <c r="M5" s="606"/>
      <c r="N5" s="606"/>
      <c r="O5" s="606"/>
      <c r="P5" s="606"/>
      <c r="Q5" s="606"/>
      <c r="R5" s="606"/>
      <c r="S5" s="606"/>
      <c r="T5" s="606"/>
      <c r="U5" s="606"/>
      <c r="V5" s="606"/>
      <c r="W5" s="606"/>
      <c r="X5" s="607"/>
    </row>
    <row r="6" spans="2:24" x14ac:dyDescent="0.25">
      <c r="B6" s="605"/>
      <c r="C6" s="606"/>
      <c r="D6" s="606"/>
      <c r="E6" s="606"/>
      <c r="F6" s="606"/>
      <c r="G6" s="606"/>
      <c r="H6" s="606"/>
      <c r="I6" s="606"/>
      <c r="J6" s="606"/>
      <c r="K6" s="606"/>
      <c r="L6" s="606"/>
      <c r="M6" s="606"/>
      <c r="N6" s="606"/>
      <c r="O6" s="606"/>
      <c r="P6" s="606"/>
      <c r="Q6" s="606"/>
      <c r="R6" s="606"/>
      <c r="S6" s="606"/>
      <c r="T6" s="606"/>
      <c r="U6" s="606"/>
      <c r="V6" s="606"/>
      <c r="W6" s="606"/>
      <c r="X6" s="607"/>
    </row>
    <row r="7" spans="2:24" x14ac:dyDescent="0.25">
      <c r="B7" s="605"/>
      <c r="C7" s="606"/>
      <c r="D7" s="606"/>
      <c r="E7" s="606"/>
      <c r="F7" s="606"/>
      <c r="G7" s="606"/>
      <c r="H7" s="606"/>
      <c r="I7" s="606"/>
      <c r="J7" s="606"/>
      <c r="K7" s="606"/>
      <c r="L7" s="606"/>
      <c r="M7" s="606"/>
      <c r="N7" s="606"/>
      <c r="O7" s="606"/>
      <c r="P7" s="606"/>
      <c r="Q7" s="606"/>
      <c r="R7" s="606"/>
      <c r="S7" s="606"/>
      <c r="T7" s="606"/>
      <c r="U7" s="606"/>
      <c r="V7" s="606"/>
      <c r="W7" s="606"/>
      <c r="X7" s="607"/>
    </row>
    <row r="8" spans="2:24" x14ac:dyDescent="0.25">
      <c r="B8" s="605"/>
      <c r="C8" s="606"/>
      <c r="D8" s="606"/>
      <c r="E8" s="606"/>
      <c r="F8" s="606"/>
      <c r="G8" s="606"/>
      <c r="H8" s="606"/>
      <c r="I8" s="606"/>
      <c r="J8" s="606"/>
      <c r="K8" s="606"/>
      <c r="L8" s="606"/>
      <c r="M8" s="606"/>
      <c r="N8" s="606"/>
      <c r="O8" s="606"/>
      <c r="P8" s="606"/>
      <c r="Q8" s="606"/>
      <c r="R8" s="606"/>
      <c r="S8" s="606"/>
      <c r="T8" s="606"/>
      <c r="U8" s="606"/>
      <c r="V8" s="606"/>
      <c r="W8" s="606"/>
      <c r="X8" s="607"/>
    </row>
    <row r="9" spans="2:24" x14ac:dyDescent="0.25">
      <c r="B9" s="605"/>
      <c r="C9" s="606"/>
      <c r="D9" s="606"/>
      <c r="E9" s="606"/>
      <c r="F9" s="606"/>
      <c r="G9" s="606"/>
      <c r="H9" s="606"/>
      <c r="I9" s="606"/>
      <c r="J9" s="606"/>
      <c r="K9" s="606"/>
      <c r="L9" s="606"/>
      <c r="M9" s="606"/>
      <c r="N9" s="606"/>
      <c r="O9" s="606"/>
      <c r="P9" s="606"/>
      <c r="Q9" s="606"/>
      <c r="R9" s="606"/>
      <c r="S9" s="606"/>
      <c r="T9" s="606"/>
      <c r="U9" s="606"/>
      <c r="V9" s="606"/>
      <c r="W9" s="606"/>
      <c r="X9" s="607"/>
    </row>
    <row r="10" spans="2:24" x14ac:dyDescent="0.25">
      <c r="B10" s="605"/>
      <c r="C10" s="606"/>
      <c r="D10" s="606"/>
      <c r="E10" s="606"/>
      <c r="F10" s="606"/>
      <c r="G10" s="606"/>
      <c r="H10" s="606"/>
      <c r="I10" s="606"/>
      <c r="J10" s="606"/>
      <c r="K10" s="606"/>
      <c r="L10" s="606"/>
      <c r="M10" s="606"/>
      <c r="N10" s="606"/>
      <c r="O10" s="606"/>
      <c r="P10" s="606"/>
      <c r="Q10" s="606"/>
      <c r="R10" s="606"/>
      <c r="S10" s="606"/>
      <c r="T10" s="606"/>
      <c r="U10" s="606"/>
      <c r="V10" s="606"/>
      <c r="W10" s="606"/>
      <c r="X10" s="607"/>
    </row>
    <row r="11" spans="2:24" x14ac:dyDescent="0.25">
      <c r="B11" s="605"/>
      <c r="C11" s="606"/>
      <c r="D11" s="606"/>
      <c r="E11" s="606"/>
      <c r="F11" s="606"/>
      <c r="G11" s="606"/>
      <c r="H11" s="606"/>
      <c r="I11" s="606"/>
      <c r="J11" s="606"/>
      <c r="K11" s="606"/>
      <c r="L11" s="606"/>
      <c r="M11" s="606"/>
      <c r="N11" s="606"/>
      <c r="O11" s="606"/>
      <c r="P11" s="606"/>
      <c r="Q11" s="606"/>
      <c r="R11" s="606"/>
      <c r="S11" s="606"/>
      <c r="T11" s="606"/>
      <c r="U11" s="606"/>
      <c r="V11" s="606"/>
      <c r="W11" s="606"/>
      <c r="X11" s="607"/>
    </row>
    <row r="12" spans="2:24" x14ac:dyDescent="0.25">
      <c r="B12" s="605"/>
      <c r="C12" s="606"/>
      <c r="D12" s="606"/>
      <c r="E12" s="606"/>
      <c r="F12" s="606"/>
      <c r="G12" s="606"/>
      <c r="H12" s="606"/>
      <c r="I12" s="606"/>
      <c r="J12" s="606"/>
      <c r="K12" s="606"/>
      <c r="L12" s="606"/>
      <c r="M12" s="606"/>
      <c r="N12" s="606"/>
      <c r="O12" s="606"/>
      <c r="P12" s="606"/>
      <c r="Q12" s="606"/>
      <c r="R12" s="606"/>
      <c r="S12" s="606"/>
      <c r="T12" s="606"/>
      <c r="U12" s="606"/>
      <c r="V12" s="606"/>
      <c r="W12" s="606"/>
      <c r="X12" s="607"/>
    </row>
    <row r="13" spans="2:24" x14ac:dyDescent="0.25">
      <c r="B13" s="605"/>
      <c r="C13" s="606"/>
      <c r="D13" s="606"/>
      <c r="E13" s="606"/>
      <c r="F13" s="606"/>
      <c r="G13" s="606"/>
      <c r="H13" s="606"/>
      <c r="I13" s="606"/>
      <c r="J13" s="606"/>
      <c r="K13" s="606"/>
      <c r="L13" s="606"/>
      <c r="M13" s="606"/>
      <c r="N13" s="606"/>
      <c r="O13" s="606"/>
      <c r="P13" s="606"/>
      <c r="Q13" s="606"/>
      <c r="R13" s="606"/>
      <c r="S13" s="606"/>
      <c r="T13" s="606"/>
      <c r="U13" s="606"/>
      <c r="V13" s="606"/>
      <c r="W13" s="606"/>
      <c r="X13" s="607"/>
    </row>
    <row r="14" spans="2:24" x14ac:dyDescent="0.25">
      <c r="B14" s="605"/>
      <c r="C14" s="606"/>
      <c r="D14" s="606"/>
      <c r="E14" s="606"/>
      <c r="F14" s="606"/>
      <c r="G14" s="606"/>
      <c r="H14" s="606"/>
      <c r="I14" s="606"/>
      <c r="J14" s="606"/>
      <c r="K14" s="606"/>
      <c r="L14" s="606"/>
      <c r="M14" s="606"/>
      <c r="N14" s="606"/>
      <c r="O14" s="606"/>
      <c r="P14" s="606"/>
      <c r="Q14" s="606"/>
      <c r="R14" s="606"/>
      <c r="S14" s="606"/>
      <c r="T14" s="606"/>
      <c r="U14" s="606"/>
      <c r="V14" s="606"/>
      <c r="W14" s="606"/>
      <c r="X14" s="607"/>
    </row>
    <row r="15" spans="2:24" x14ac:dyDescent="0.25">
      <c r="B15" s="605"/>
      <c r="C15" s="606"/>
      <c r="D15" s="606"/>
      <c r="E15" s="606"/>
      <c r="F15" s="606"/>
      <c r="G15" s="606"/>
      <c r="H15" s="606"/>
      <c r="I15" s="606"/>
      <c r="J15" s="606"/>
      <c r="K15" s="606"/>
      <c r="L15" s="606"/>
      <c r="M15" s="606"/>
      <c r="N15" s="606"/>
      <c r="O15" s="606"/>
      <c r="P15" s="606"/>
      <c r="Q15" s="606"/>
      <c r="R15" s="606"/>
      <c r="S15" s="606"/>
      <c r="T15" s="606"/>
      <c r="U15" s="606"/>
      <c r="V15" s="606"/>
      <c r="W15" s="606"/>
      <c r="X15" s="607"/>
    </row>
    <row r="16" spans="2:24" x14ac:dyDescent="0.25">
      <c r="B16" s="605"/>
      <c r="C16" s="606"/>
      <c r="D16" s="606"/>
      <c r="E16" s="606"/>
      <c r="F16" s="606"/>
      <c r="G16" s="606"/>
      <c r="H16" s="606"/>
      <c r="I16" s="606"/>
      <c r="J16" s="606"/>
      <c r="K16" s="606"/>
      <c r="L16" s="606"/>
      <c r="M16" s="606"/>
      <c r="N16" s="606"/>
      <c r="O16" s="606"/>
      <c r="P16" s="606"/>
      <c r="Q16" s="606"/>
      <c r="R16" s="606"/>
      <c r="S16" s="606"/>
      <c r="T16" s="606"/>
      <c r="U16" s="606"/>
      <c r="V16" s="606"/>
      <c r="W16" s="606"/>
      <c r="X16" s="607"/>
    </row>
    <row r="17" spans="2:24" x14ac:dyDescent="0.25">
      <c r="B17" s="605"/>
      <c r="C17" s="606"/>
      <c r="D17" s="606"/>
      <c r="E17" s="606"/>
      <c r="F17" s="606"/>
      <c r="G17" s="606"/>
      <c r="H17" s="606"/>
      <c r="I17" s="606"/>
      <c r="J17" s="606"/>
      <c r="K17" s="606"/>
      <c r="L17" s="606"/>
      <c r="M17" s="606"/>
      <c r="N17" s="606"/>
      <c r="O17" s="606"/>
      <c r="P17" s="606"/>
      <c r="Q17" s="606"/>
      <c r="R17" s="606"/>
      <c r="S17" s="606"/>
      <c r="T17" s="606"/>
      <c r="U17" s="606"/>
      <c r="V17" s="606"/>
      <c r="W17" s="606"/>
      <c r="X17" s="607"/>
    </row>
    <row r="18" spans="2:24" x14ac:dyDescent="0.25">
      <c r="B18" s="605"/>
      <c r="C18" s="606"/>
      <c r="D18" s="606"/>
      <c r="E18" s="606"/>
      <c r="F18" s="606"/>
      <c r="G18" s="606"/>
      <c r="H18" s="606"/>
      <c r="I18" s="606"/>
      <c r="J18" s="606"/>
      <c r="K18" s="606"/>
      <c r="L18" s="606"/>
      <c r="M18" s="606"/>
      <c r="N18" s="606"/>
      <c r="O18" s="606"/>
      <c r="P18" s="606"/>
      <c r="Q18" s="606"/>
      <c r="R18" s="606"/>
      <c r="S18" s="606"/>
      <c r="T18" s="606"/>
      <c r="U18" s="606"/>
      <c r="V18" s="606"/>
      <c r="W18" s="606"/>
      <c r="X18" s="607"/>
    </row>
    <row r="19" spans="2:24" x14ac:dyDescent="0.25">
      <c r="B19" s="605"/>
      <c r="C19" s="606"/>
      <c r="D19" s="606"/>
      <c r="E19" s="606"/>
      <c r="F19" s="606"/>
      <c r="G19" s="606"/>
      <c r="H19" s="606"/>
      <c r="I19" s="606"/>
      <c r="J19" s="606"/>
      <c r="K19" s="606"/>
      <c r="L19" s="606"/>
      <c r="M19" s="606"/>
      <c r="N19" s="606"/>
      <c r="O19" s="606"/>
      <c r="P19" s="606"/>
      <c r="Q19" s="606"/>
      <c r="R19" s="606"/>
      <c r="S19" s="606"/>
      <c r="T19" s="606"/>
      <c r="U19" s="606"/>
      <c r="V19" s="606"/>
      <c r="W19" s="606"/>
      <c r="X19" s="607"/>
    </row>
    <row r="20" spans="2:24" x14ac:dyDescent="0.25">
      <c r="B20" s="605"/>
      <c r="C20" s="606"/>
      <c r="D20" s="606"/>
      <c r="E20" s="606"/>
      <c r="F20" s="606"/>
      <c r="G20" s="606"/>
      <c r="H20" s="606"/>
      <c r="I20" s="606"/>
      <c r="J20" s="606"/>
      <c r="K20" s="606"/>
      <c r="L20" s="606"/>
      <c r="M20" s="606"/>
      <c r="N20" s="606"/>
      <c r="O20" s="606"/>
      <c r="P20" s="606"/>
      <c r="Q20" s="606"/>
      <c r="R20" s="606"/>
      <c r="S20" s="606"/>
      <c r="T20" s="606"/>
      <c r="U20" s="606"/>
      <c r="V20" s="606"/>
      <c r="W20" s="606"/>
      <c r="X20" s="607"/>
    </row>
    <row r="21" spans="2:24" x14ac:dyDescent="0.25">
      <c r="B21" s="605"/>
      <c r="C21" s="606"/>
      <c r="D21" s="606"/>
      <c r="E21" s="606"/>
      <c r="F21" s="606"/>
      <c r="G21" s="606"/>
      <c r="H21" s="606"/>
      <c r="I21" s="606"/>
      <c r="J21" s="606"/>
      <c r="K21" s="606"/>
      <c r="L21" s="606"/>
      <c r="M21" s="606"/>
      <c r="N21" s="606"/>
      <c r="O21" s="606"/>
      <c r="P21" s="606"/>
      <c r="Q21" s="606"/>
      <c r="R21" s="606"/>
      <c r="S21" s="606"/>
      <c r="T21" s="606"/>
      <c r="U21" s="606"/>
      <c r="V21" s="606"/>
      <c r="W21" s="606"/>
      <c r="X21" s="607"/>
    </row>
    <row r="22" spans="2:24" x14ac:dyDescent="0.25">
      <c r="B22" s="605"/>
      <c r="C22" s="606"/>
      <c r="D22" s="606"/>
      <c r="E22" s="606"/>
      <c r="F22" s="606"/>
      <c r="G22" s="606"/>
      <c r="H22" s="606"/>
      <c r="I22" s="606"/>
      <c r="J22" s="606"/>
      <c r="K22" s="606"/>
      <c r="L22" s="606"/>
      <c r="M22" s="606"/>
      <c r="N22" s="606"/>
      <c r="O22" s="606"/>
      <c r="P22" s="606"/>
      <c r="Q22" s="606"/>
      <c r="R22" s="606"/>
      <c r="S22" s="606"/>
      <c r="T22" s="606"/>
      <c r="U22" s="606"/>
      <c r="V22" s="606"/>
      <c r="W22" s="606"/>
      <c r="X22" s="607"/>
    </row>
    <row r="23" spans="2:24" x14ac:dyDescent="0.25">
      <c r="B23" s="605"/>
      <c r="C23" s="606"/>
      <c r="D23" s="606"/>
      <c r="E23" s="606"/>
      <c r="F23" s="606"/>
      <c r="G23" s="606"/>
      <c r="H23" s="606"/>
      <c r="I23" s="606"/>
      <c r="J23" s="606"/>
      <c r="K23" s="606"/>
      <c r="L23" s="606"/>
      <c r="M23" s="606"/>
      <c r="N23" s="606"/>
      <c r="O23" s="606"/>
      <c r="P23" s="606"/>
      <c r="Q23" s="606"/>
      <c r="R23" s="606"/>
      <c r="S23" s="606"/>
      <c r="T23" s="606"/>
      <c r="U23" s="606"/>
      <c r="V23" s="606"/>
      <c r="W23" s="606"/>
      <c r="X23" s="607"/>
    </row>
    <row r="24" spans="2:24" x14ac:dyDescent="0.25">
      <c r="B24" s="605"/>
      <c r="C24" s="606"/>
      <c r="D24" s="606"/>
      <c r="E24" s="606"/>
      <c r="F24" s="606"/>
      <c r="G24" s="606"/>
      <c r="H24" s="606"/>
      <c r="I24" s="606"/>
      <c r="J24" s="606"/>
      <c r="K24" s="606"/>
      <c r="L24" s="606"/>
      <c r="M24" s="606"/>
      <c r="N24" s="606"/>
      <c r="O24" s="606"/>
      <c r="P24" s="606"/>
      <c r="Q24" s="606"/>
      <c r="R24" s="606"/>
      <c r="S24" s="606"/>
      <c r="T24" s="606"/>
      <c r="U24" s="606"/>
      <c r="V24" s="606"/>
      <c r="W24" s="606"/>
      <c r="X24" s="607"/>
    </row>
    <row r="25" spans="2:24" x14ac:dyDescent="0.25">
      <c r="B25" s="605"/>
      <c r="C25" s="606"/>
      <c r="D25" s="606"/>
      <c r="E25" s="606"/>
      <c r="F25" s="606"/>
      <c r="G25" s="606"/>
      <c r="H25" s="606"/>
      <c r="I25" s="606"/>
      <c r="J25" s="606"/>
      <c r="K25" s="606"/>
      <c r="L25" s="606"/>
      <c r="M25" s="606"/>
      <c r="N25" s="606"/>
      <c r="O25" s="606"/>
      <c r="P25" s="606"/>
      <c r="Q25" s="606"/>
      <c r="R25" s="606"/>
      <c r="S25" s="606"/>
      <c r="T25" s="606"/>
      <c r="U25" s="606"/>
      <c r="V25" s="606"/>
      <c r="W25" s="606"/>
      <c r="X25" s="607"/>
    </row>
    <row r="26" spans="2:24" x14ac:dyDescent="0.25">
      <c r="B26" s="605"/>
      <c r="C26" s="606"/>
      <c r="D26" s="606"/>
      <c r="E26" s="606"/>
      <c r="F26" s="606"/>
      <c r="G26" s="606"/>
      <c r="H26" s="606"/>
      <c r="I26" s="606"/>
      <c r="J26" s="606"/>
      <c r="K26" s="606"/>
      <c r="L26" s="606"/>
      <c r="M26" s="606"/>
      <c r="N26" s="606"/>
      <c r="O26" s="606"/>
      <c r="P26" s="606"/>
      <c r="Q26" s="606"/>
      <c r="R26" s="606"/>
      <c r="S26" s="606"/>
      <c r="T26" s="606"/>
      <c r="U26" s="606"/>
      <c r="V26" s="606"/>
      <c r="W26" s="606"/>
      <c r="X26" s="607"/>
    </row>
    <row r="27" spans="2:24" x14ac:dyDescent="0.25">
      <c r="B27" s="605"/>
      <c r="C27" s="606"/>
      <c r="D27" s="606"/>
      <c r="E27" s="606"/>
      <c r="F27" s="606"/>
      <c r="G27" s="606"/>
      <c r="H27" s="606"/>
      <c r="I27" s="606"/>
      <c r="J27" s="606"/>
      <c r="K27" s="606"/>
      <c r="L27" s="606"/>
      <c r="M27" s="606"/>
      <c r="N27" s="606"/>
      <c r="O27" s="606"/>
      <c r="P27" s="606"/>
      <c r="Q27" s="606"/>
      <c r="R27" s="606"/>
      <c r="S27" s="606"/>
      <c r="T27" s="606"/>
      <c r="U27" s="606"/>
      <c r="V27" s="606"/>
      <c r="W27" s="606"/>
      <c r="X27" s="607"/>
    </row>
    <row r="28" spans="2:24" x14ac:dyDescent="0.25">
      <c r="B28" s="605"/>
      <c r="C28" s="606"/>
      <c r="D28" s="606"/>
      <c r="E28" s="606"/>
      <c r="F28" s="606"/>
      <c r="G28" s="606"/>
      <c r="H28" s="606"/>
      <c r="I28" s="606"/>
      <c r="J28" s="606"/>
      <c r="K28" s="606"/>
      <c r="L28" s="606"/>
      <c r="M28" s="606"/>
      <c r="N28" s="606"/>
      <c r="O28" s="606"/>
      <c r="P28" s="606"/>
      <c r="Q28" s="606"/>
      <c r="R28" s="606"/>
      <c r="S28" s="606"/>
      <c r="T28" s="606"/>
      <c r="U28" s="606"/>
      <c r="V28" s="606"/>
      <c r="W28" s="606"/>
      <c r="X28" s="607"/>
    </row>
    <row r="29" spans="2:24" x14ac:dyDescent="0.25">
      <c r="B29" s="605"/>
      <c r="C29" s="606"/>
      <c r="D29" s="606"/>
      <c r="E29" s="606"/>
      <c r="F29" s="606"/>
      <c r="G29" s="606"/>
      <c r="H29" s="606"/>
      <c r="I29" s="606"/>
      <c r="J29" s="606"/>
      <c r="K29" s="606"/>
      <c r="L29" s="606"/>
      <c r="M29" s="606"/>
      <c r="N29" s="606"/>
      <c r="O29" s="606"/>
      <c r="P29" s="606"/>
      <c r="Q29" s="606"/>
      <c r="R29" s="606"/>
      <c r="S29" s="606"/>
      <c r="T29" s="606"/>
      <c r="U29" s="606"/>
      <c r="V29" s="606"/>
      <c r="W29" s="606"/>
      <c r="X29" s="607"/>
    </row>
    <row r="30" spans="2:24" x14ac:dyDescent="0.25">
      <c r="B30" s="605"/>
      <c r="C30" s="606"/>
      <c r="D30" s="606"/>
      <c r="E30" s="606"/>
      <c r="F30" s="606"/>
      <c r="G30" s="606"/>
      <c r="H30" s="606"/>
      <c r="I30" s="606"/>
      <c r="J30" s="606"/>
      <c r="K30" s="606"/>
      <c r="L30" s="606"/>
      <c r="M30" s="606"/>
      <c r="N30" s="606"/>
      <c r="O30" s="606"/>
      <c r="P30" s="606"/>
      <c r="Q30" s="606"/>
      <c r="R30" s="606"/>
      <c r="S30" s="606"/>
      <c r="T30" s="606"/>
      <c r="U30" s="606"/>
      <c r="V30" s="606"/>
      <c r="W30" s="606"/>
      <c r="X30" s="607"/>
    </row>
    <row r="31" spans="2:24" x14ac:dyDescent="0.25">
      <c r="B31" s="605"/>
      <c r="C31" s="606"/>
      <c r="D31" s="606"/>
      <c r="E31" s="606"/>
      <c r="F31" s="606"/>
      <c r="G31" s="606"/>
      <c r="H31" s="606"/>
      <c r="I31" s="606"/>
      <c r="J31" s="606"/>
      <c r="K31" s="606"/>
      <c r="L31" s="606"/>
      <c r="M31" s="606"/>
      <c r="N31" s="606"/>
      <c r="O31" s="606"/>
      <c r="P31" s="606"/>
      <c r="Q31" s="606"/>
      <c r="R31" s="606"/>
      <c r="S31" s="606"/>
      <c r="T31" s="606"/>
      <c r="U31" s="606"/>
      <c r="V31" s="606"/>
      <c r="W31" s="606"/>
      <c r="X31" s="607"/>
    </row>
    <row r="32" spans="2:24" x14ac:dyDescent="0.25">
      <c r="B32" s="605"/>
      <c r="C32" s="606"/>
      <c r="D32" s="606"/>
      <c r="E32" s="606"/>
      <c r="F32" s="606"/>
      <c r="G32" s="606"/>
      <c r="H32" s="606"/>
      <c r="I32" s="606"/>
      <c r="J32" s="606"/>
      <c r="K32" s="606"/>
      <c r="L32" s="606"/>
      <c r="M32" s="606"/>
      <c r="N32" s="606"/>
      <c r="O32" s="606"/>
      <c r="P32" s="606"/>
      <c r="Q32" s="606"/>
      <c r="R32" s="606"/>
      <c r="S32" s="606"/>
      <c r="T32" s="606"/>
      <c r="U32" s="606"/>
      <c r="V32" s="606"/>
      <c r="W32" s="606"/>
      <c r="X32" s="607"/>
    </row>
    <row r="33" spans="2:24" x14ac:dyDescent="0.25">
      <c r="B33" s="605"/>
      <c r="C33" s="606"/>
      <c r="D33" s="606"/>
      <c r="E33" s="606"/>
      <c r="F33" s="606"/>
      <c r="G33" s="606"/>
      <c r="H33" s="606"/>
      <c r="I33" s="606"/>
      <c r="J33" s="606"/>
      <c r="K33" s="606"/>
      <c r="L33" s="606"/>
      <c r="M33" s="606"/>
      <c r="N33" s="606"/>
      <c r="O33" s="606"/>
      <c r="P33" s="606"/>
      <c r="Q33" s="606"/>
      <c r="R33" s="606"/>
      <c r="S33" s="606"/>
      <c r="T33" s="606"/>
      <c r="U33" s="606"/>
      <c r="V33" s="606"/>
      <c r="W33" s="606"/>
      <c r="X33" s="607"/>
    </row>
    <row r="34" spans="2:24" x14ac:dyDescent="0.25">
      <c r="B34" s="605"/>
      <c r="C34" s="606"/>
      <c r="D34" s="606"/>
      <c r="E34" s="606"/>
      <c r="F34" s="606"/>
      <c r="G34" s="606"/>
      <c r="H34" s="606"/>
      <c r="I34" s="606"/>
      <c r="J34" s="606"/>
      <c r="K34" s="606"/>
      <c r="L34" s="606"/>
      <c r="M34" s="606"/>
      <c r="N34" s="606"/>
      <c r="O34" s="606"/>
      <c r="P34" s="606"/>
      <c r="Q34" s="606"/>
      <c r="R34" s="606"/>
      <c r="S34" s="606"/>
      <c r="T34" s="606"/>
      <c r="U34" s="606"/>
      <c r="V34" s="606"/>
      <c r="W34" s="606"/>
      <c r="X34" s="607"/>
    </row>
    <row r="35" spans="2:24" x14ac:dyDescent="0.25">
      <c r="B35" s="605"/>
      <c r="C35" s="606"/>
      <c r="D35" s="606"/>
      <c r="E35" s="606"/>
      <c r="F35" s="606"/>
      <c r="G35" s="606"/>
      <c r="H35" s="606"/>
      <c r="I35" s="606"/>
      <c r="J35" s="606"/>
      <c r="K35" s="606"/>
      <c r="L35" s="606"/>
      <c r="M35" s="606"/>
      <c r="N35" s="606"/>
      <c r="O35" s="606"/>
      <c r="P35" s="606"/>
      <c r="Q35" s="606"/>
      <c r="R35" s="606"/>
      <c r="S35" s="606"/>
      <c r="T35" s="606"/>
      <c r="U35" s="606"/>
      <c r="V35" s="606"/>
      <c r="W35" s="606"/>
      <c r="X35" s="607"/>
    </row>
    <row r="36" spans="2:24" x14ac:dyDescent="0.25">
      <c r="B36" s="605"/>
      <c r="C36" s="606"/>
      <c r="D36" s="606"/>
      <c r="E36" s="606"/>
      <c r="F36" s="606"/>
      <c r="G36" s="606"/>
      <c r="H36" s="606"/>
      <c r="I36" s="606"/>
      <c r="J36" s="606"/>
      <c r="K36" s="606"/>
      <c r="L36" s="606"/>
      <c r="M36" s="606"/>
      <c r="N36" s="606"/>
      <c r="O36" s="606"/>
      <c r="P36" s="606"/>
      <c r="Q36" s="606"/>
      <c r="R36" s="606"/>
      <c r="S36" s="606"/>
      <c r="T36" s="606"/>
      <c r="U36" s="606"/>
      <c r="V36" s="606"/>
      <c r="W36" s="606"/>
      <c r="X36" s="607"/>
    </row>
    <row r="37" spans="2:24" x14ac:dyDescent="0.25">
      <c r="B37" s="605"/>
      <c r="C37" s="606"/>
      <c r="D37" s="606"/>
      <c r="E37" s="606"/>
      <c r="F37" s="606"/>
      <c r="G37" s="606"/>
      <c r="H37" s="606"/>
      <c r="I37" s="606"/>
      <c r="J37" s="606"/>
      <c r="K37" s="606"/>
      <c r="L37" s="606"/>
      <c r="M37" s="606"/>
      <c r="N37" s="606"/>
      <c r="O37" s="606"/>
      <c r="P37" s="606"/>
      <c r="Q37" s="606"/>
      <c r="R37" s="606"/>
      <c r="S37" s="606"/>
      <c r="T37" s="606"/>
      <c r="U37" s="606"/>
      <c r="V37" s="606"/>
      <c r="W37" s="606"/>
      <c r="X37" s="607"/>
    </row>
    <row r="38" spans="2:24" ht="15.75" thickBot="1" x14ac:dyDescent="0.3">
      <c r="B38" s="608"/>
      <c r="C38" s="609"/>
      <c r="D38" s="609"/>
      <c r="E38" s="609"/>
      <c r="F38" s="609"/>
      <c r="G38" s="609"/>
      <c r="H38" s="609"/>
      <c r="I38" s="609"/>
      <c r="J38" s="609"/>
      <c r="K38" s="609"/>
      <c r="L38" s="609"/>
      <c r="M38" s="609"/>
      <c r="N38" s="609"/>
      <c r="O38" s="609"/>
      <c r="P38" s="609"/>
      <c r="Q38" s="609"/>
      <c r="R38" s="609"/>
      <c r="S38" s="609"/>
      <c r="T38" s="609"/>
      <c r="U38" s="609"/>
      <c r="V38" s="609"/>
      <c r="W38" s="609"/>
      <c r="X38" s="610"/>
    </row>
  </sheetData>
  <sheetProtection algorithmName="SHA-512" hashValue="gIcehfs5pYq47QqRpdrYFplJxjbgTd8JppVTA18e9+JScXqMNTJvYfo/2Fw32M3Q1PInkfxurAu01xrrzcCvew==" saltValue="vk7oSCL7B0OrMuPoX7iHnQ==" spinCount="100000" sheet="1" objects="1" scenarios="1"/>
  <mergeCells count="1">
    <mergeCell ref="B2:X38"/>
  </mergeCells>
  <pageMargins left="0.7" right="0.7" top="0.75" bottom="0.75" header="0.3" footer="0.3"/>
  <pageSetup paperSize="9" scale="6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499984740745262"/>
    <pageSetUpPr fitToPage="1"/>
  </sheetPr>
  <dimension ref="A2:B66"/>
  <sheetViews>
    <sheetView zoomScaleNormal="100" workbookViewId="0">
      <selection activeCell="A59" sqref="A59"/>
    </sheetView>
  </sheetViews>
  <sheetFormatPr defaultRowHeight="15" x14ac:dyDescent="0.25"/>
  <cols>
    <col min="1" max="1" width="10.140625" style="353" bestFit="1" customWidth="1"/>
    <col min="2" max="2" width="145.85546875" style="355" customWidth="1"/>
  </cols>
  <sheetData>
    <row r="2" spans="1:2" s="47" customFormat="1" ht="30" x14ac:dyDescent="0.25">
      <c r="A2" s="354" t="s">
        <v>461</v>
      </c>
      <c r="B2" s="356" t="s">
        <v>462</v>
      </c>
    </row>
    <row r="3" spans="1:2" ht="38.25" x14ac:dyDescent="0.25">
      <c r="A3" s="353" t="s">
        <v>176</v>
      </c>
      <c r="B3" s="357" t="s">
        <v>463</v>
      </c>
    </row>
    <row r="4" spans="1:2" ht="38.25" x14ac:dyDescent="0.25">
      <c r="A4" s="353" t="s">
        <v>448</v>
      </c>
      <c r="B4" s="357" t="s">
        <v>464</v>
      </c>
    </row>
    <row r="5" spans="1:2" ht="38.25" x14ac:dyDescent="0.25">
      <c r="A5" s="353" t="s">
        <v>170</v>
      </c>
      <c r="B5" s="357" t="s">
        <v>465</v>
      </c>
    </row>
    <row r="6" spans="1:2" ht="38.25" x14ac:dyDescent="0.25">
      <c r="A6" s="353" t="s">
        <v>449</v>
      </c>
      <c r="B6" s="357" t="s">
        <v>466</v>
      </c>
    </row>
    <row r="7" spans="1:2" ht="38.25" x14ac:dyDescent="0.25">
      <c r="A7" s="353" t="s">
        <v>450</v>
      </c>
      <c r="B7" s="357" t="s">
        <v>467</v>
      </c>
    </row>
    <row r="8" spans="1:2" ht="38.25" x14ac:dyDescent="0.25">
      <c r="B8" s="357" t="s">
        <v>468</v>
      </c>
    </row>
    <row r="9" spans="1:2" ht="38.25" x14ac:dyDescent="0.25">
      <c r="A9" s="353" t="s">
        <v>451</v>
      </c>
      <c r="B9" s="357" t="s">
        <v>469</v>
      </c>
    </row>
    <row r="10" spans="1:2" ht="38.25" x14ac:dyDescent="0.25">
      <c r="A10" s="353" t="s">
        <v>168</v>
      </c>
      <c r="B10" s="357" t="s">
        <v>470</v>
      </c>
    </row>
    <row r="11" spans="1:2" ht="25.5" x14ac:dyDescent="0.25">
      <c r="B11" s="357" t="s">
        <v>471</v>
      </c>
    </row>
    <row r="12" spans="1:2" ht="38.25" x14ac:dyDescent="0.25">
      <c r="A12" s="353" t="s">
        <v>178</v>
      </c>
      <c r="B12" s="357" t="s">
        <v>472</v>
      </c>
    </row>
    <row r="13" spans="1:2" ht="38.25" x14ac:dyDescent="0.25">
      <c r="A13" s="353" t="s">
        <v>452</v>
      </c>
      <c r="B13" s="357" t="s">
        <v>473</v>
      </c>
    </row>
    <row r="14" spans="1:2" ht="38.25" x14ac:dyDescent="0.25">
      <c r="A14" s="353" t="s">
        <v>164</v>
      </c>
      <c r="B14" s="357" t="s">
        <v>474</v>
      </c>
    </row>
    <row r="15" spans="1:2" ht="38.25" x14ac:dyDescent="0.25">
      <c r="A15" s="353" t="s">
        <v>169</v>
      </c>
      <c r="B15" s="357" t="s">
        <v>475</v>
      </c>
    </row>
    <row r="16" spans="1:2" ht="25.5" x14ac:dyDescent="0.25">
      <c r="A16" s="353" t="s">
        <v>163</v>
      </c>
      <c r="B16" s="357" t="s">
        <v>476</v>
      </c>
    </row>
    <row r="17" spans="1:2" ht="38.25" x14ac:dyDescent="0.25">
      <c r="A17" s="370" t="s">
        <v>44</v>
      </c>
      <c r="B17" s="357" t="s">
        <v>477</v>
      </c>
    </row>
    <row r="18" spans="1:2" ht="38.25" x14ac:dyDescent="0.25">
      <c r="A18" s="353" t="s">
        <v>177</v>
      </c>
      <c r="B18" s="357" t="s">
        <v>478</v>
      </c>
    </row>
    <row r="19" spans="1:2" ht="38.25" x14ac:dyDescent="0.25">
      <c r="A19" s="353" t="s">
        <v>166</v>
      </c>
      <c r="B19" s="357" t="s">
        <v>479</v>
      </c>
    </row>
    <row r="20" spans="1:2" ht="38.25" x14ac:dyDescent="0.25">
      <c r="A20" s="353" t="s">
        <v>171</v>
      </c>
      <c r="B20" s="357" t="s">
        <v>480</v>
      </c>
    </row>
    <row r="21" spans="1:2" ht="38.25" x14ac:dyDescent="0.25">
      <c r="A21" s="353" t="s">
        <v>162</v>
      </c>
      <c r="B21" s="357" t="s">
        <v>481</v>
      </c>
    </row>
    <row r="22" spans="1:2" ht="51" x14ac:dyDescent="0.25">
      <c r="A22" s="353" t="s">
        <v>174</v>
      </c>
      <c r="B22" s="357" t="s">
        <v>482</v>
      </c>
    </row>
    <row r="23" spans="1:2" ht="38.25" x14ac:dyDescent="0.25">
      <c r="A23" s="353" t="s">
        <v>40</v>
      </c>
      <c r="B23" s="357" t="s">
        <v>483</v>
      </c>
    </row>
    <row r="24" spans="1:2" ht="38.25" x14ac:dyDescent="0.25">
      <c r="A24" s="353" t="s">
        <v>161</v>
      </c>
      <c r="B24" s="357" t="s">
        <v>484</v>
      </c>
    </row>
    <row r="25" spans="1:2" ht="51" x14ac:dyDescent="0.25">
      <c r="A25" s="353" t="s">
        <v>456</v>
      </c>
      <c r="B25" s="357" t="s">
        <v>485</v>
      </c>
    </row>
    <row r="26" spans="1:2" ht="38.25" x14ac:dyDescent="0.25">
      <c r="A26" s="353" t="s">
        <v>167</v>
      </c>
      <c r="B26" s="357" t="s">
        <v>486</v>
      </c>
    </row>
    <row r="27" spans="1:2" ht="25.5" x14ac:dyDescent="0.25">
      <c r="B27" s="358" t="s">
        <v>487</v>
      </c>
    </row>
    <row r="28" spans="1:2" ht="38.25" x14ac:dyDescent="0.25">
      <c r="A28" s="353" t="s">
        <v>457</v>
      </c>
      <c r="B28" s="357" t="s">
        <v>488</v>
      </c>
    </row>
    <row r="29" spans="1:2" ht="38.25" x14ac:dyDescent="0.25">
      <c r="A29" s="353" t="s">
        <v>453</v>
      </c>
      <c r="B29" s="357" t="s">
        <v>489</v>
      </c>
    </row>
    <row r="30" spans="1:2" ht="38.25" x14ac:dyDescent="0.25">
      <c r="A30" s="353" t="s">
        <v>377</v>
      </c>
      <c r="B30" s="357" t="s">
        <v>490</v>
      </c>
    </row>
    <row r="31" spans="1:2" ht="39.75" x14ac:dyDescent="0.25">
      <c r="A31" s="353" t="s">
        <v>172</v>
      </c>
      <c r="B31" s="358" t="s">
        <v>491</v>
      </c>
    </row>
    <row r="32" spans="1:2" ht="41.25" customHeight="1" x14ac:dyDescent="0.25">
      <c r="A32" s="353" t="s">
        <v>38</v>
      </c>
      <c r="B32" s="357" t="s">
        <v>492</v>
      </c>
    </row>
    <row r="33" spans="1:2" ht="25.5" x14ac:dyDescent="0.25">
      <c r="A33" s="353" t="s">
        <v>270</v>
      </c>
      <c r="B33" s="357" t="s">
        <v>493</v>
      </c>
    </row>
    <row r="34" spans="1:2" ht="26.25" x14ac:dyDescent="0.25">
      <c r="A34" s="353" t="s">
        <v>454</v>
      </c>
      <c r="B34" s="359" t="s">
        <v>504</v>
      </c>
    </row>
    <row r="35" spans="1:2" ht="38.25" x14ac:dyDescent="0.25">
      <c r="A35" s="353" t="s">
        <v>173</v>
      </c>
      <c r="B35" s="357" t="s">
        <v>494</v>
      </c>
    </row>
    <row r="36" spans="1:2" ht="38.25" x14ac:dyDescent="0.25">
      <c r="A36" s="353" t="s">
        <v>455</v>
      </c>
      <c r="B36" s="357" t="s">
        <v>495</v>
      </c>
    </row>
    <row r="37" spans="1:2" ht="38.25" x14ac:dyDescent="0.25">
      <c r="A37" s="353" t="s">
        <v>404</v>
      </c>
      <c r="B37" s="360" t="s">
        <v>505</v>
      </c>
    </row>
    <row r="38" spans="1:2" ht="38.25" x14ac:dyDescent="0.25">
      <c r="A38" s="353" t="s">
        <v>165</v>
      </c>
      <c r="B38" s="357" t="s">
        <v>496</v>
      </c>
    </row>
    <row r="39" spans="1:2" ht="38.25" x14ac:dyDescent="0.25">
      <c r="A39" s="353" t="s">
        <v>175</v>
      </c>
      <c r="B39" s="357" t="s">
        <v>497</v>
      </c>
    </row>
    <row r="40" spans="1:2" ht="38.25" x14ac:dyDescent="0.25">
      <c r="A40" s="353" t="s">
        <v>212</v>
      </c>
      <c r="B40" s="357" t="s">
        <v>498</v>
      </c>
    </row>
    <row r="41" spans="1:2" ht="38.25" x14ac:dyDescent="0.25">
      <c r="A41" s="353" t="s">
        <v>230</v>
      </c>
      <c r="B41" s="357" t="s">
        <v>499</v>
      </c>
    </row>
    <row r="42" spans="1:2" ht="38.25" x14ac:dyDescent="0.25">
      <c r="A42" s="353" t="s">
        <v>277</v>
      </c>
      <c r="B42" s="360" t="s">
        <v>500</v>
      </c>
    </row>
    <row r="43" spans="1:2" ht="38.25" x14ac:dyDescent="0.25">
      <c r="A43" s="353" t="s">
        <v>458</v>
      </c>
      <c r="B43" s="357" t="s">
        <v>501</v>
      </c>
    </row>
    <row r="44" spans="1:2" ht="38.25" x14ac:dyDescent="0.25">
      <c r="A44" s="353" t="s">
        <v>459</v>
      </c>
      <c r="B44" s="357" t="s">
        <v>502</v>
      </c>
    </row>
    <row r="45" spans="1:2" ht="38.25" x14ac:dyDescent="0.25">
      <c r="A45" s="353" t="s">
        <v>400</v>
      </c>
      <c r="B45" s="360" t="s">
        <v>506</v>
      </c>
    </row>
    <row r="46" spans="1:2" ht="38.25" x14ac:dyDescent="0.25">
      <c r="A46" s="353" t="s">
        <v>460</v>
      </c>
      <c r="B46" s="360" t="s">
        <v>507</v>
      </c>
    </row>
    <row r="47" spans="1:2" ht="38.25" x14ac:dyDescent="0.25">
      <c r="A47" s="353" t="s">
        <v>410</v>
      </c>
      <c r="B47" s="357" t="s">
        <v>503</v>
      </c>
    </row>
    <row r="48" spans="1:2" ht="26.25" x14ac:dyDescent="0.25">
      <c r="A48" s="353" t="s">
        <v>422</v>
      </c>
      <c r="B48" s="359" t="s">
        <v>508</v>
      </c>
    </row>
    <row r="49" spans="1:2" ht="26.25" x14ac:dyDescent="0.25">
      <c r="A49" s="394" t="s">
        <v>515</v>
      </c>
      <c r="B49" s="489" t="s">
        <v>516</v>
      </c>
    </row>
    <row r="50" spans="1:2" ht="26.25" x14ac:dyDescent="0.25">
      <c r="A50" s="353" t="s">
        <v>517</v>
      </c>
      <c r="B50" s="489" t="s">
        <v>518</v>
      </c>
    </row>
    <row r="51" spans="1:2" x14ac:dyDescent="0.25">
      <c r="A51" s="353" t="s">
        <v>521</v>
      </c>
      <c r="B51" s="490" t="s">
        <v>519</v>
      </c>
    </row>
    <row r="52" spans="1:2" x14ac:dyDescent="0.25">
      <c r="A52" s="353" t="s">
        <v>529</v>
      </c>
      <c r="B52" s="490" t="s">
        <v>530</v>
      </c>
    </row>
    <row r="53" spans="1:2" ht="26.25" x14ac:dyDescent="0.25">
      <c r="A53" s="353" t="s">
        <v>536</v>
      </c>
      <c r="B53" s="489" t="s">
        <v>535</v>
      </c>
    </row>
    <row r="54" spans="1:2" x14ac:dyDescent="0.25">
      <c r="A54" s="353" t="s">
        <v>539</v>
      </c>
      <c r="B54" s="489" t="s">
        <v>616</v>
      </c>
    </row>
    <row r="55" spans="1:2" ht="38.25" x14ac:dyDescent="0.25">
      <c r="A55" s="353" t="s">
        <v>550</v>
      </c>
      <c r="B55" s="357" t="s">
        <v>552</v>
      </c>
    </row>
    <row r="56" spans="1:2" ht="38.25" x14ac:dyDescent="0.25">
      <c r="A56" s="353" t="s">
        <v>551</v>
      </c>
      <c r="B56" s="357" t="s">
        <v>553</v>
      </c>
    </row>
    <row r="57" spans="1:2" x14ac:dyDescent="0.25">
      <c r="A57" s="353" t="s">
        <v>557</v>
      </c>
      <c r="B57" s="499" t="s">
        <v>558</v>
      </c>
    </row>
    <row r="58" spans="1:2" x14ac:dyDescent="0.25">
      <c r="A58" s="353" t="s">
        <v>561</v>
      </c>
      <c r="B58" s="499" t="s">
        <v>562</v>
      </c>
    </row>
    <row r="59" spans="1:2" ht="30" x14ac:dyDescent="0.25">
      <c r="A59" s="353" t="s">
        <v>583</v>
      </c>
      <c r="B59" s="499" t="s">
        <v>624</v>
      </c>
    </row>
    <row r="60" spans="1:2" x14ac:dyDescent="0.25">
      <c r="A60" s="353" t="s">
        <v>605</v>
      </c>
      <c r="B60" s="499" t="s">
        <v>606</v>
      </c>
    </row>
    <row r="61" spans="1:2" ht="17.45" customHeight="1" x14ac:dyDescent="0.25">
      <c r="A61" s="353" t="s">
        <v>608</v>
      </c>
      <c r="B61" s="500" t="s">
        <v>609</v>
      </c>
    </row>
    <row r="62" spans="1:2" x14ac:dyDescent="0.25">
      <c r="A62" s="353" t="s">
        <v>617</v>
      </c>
      <c r="B62" s="499" t="s">
        <v>620</v>
      </c>
    </row>
    <row r="63" spans="1:2" x14ac:dyDescent="0.25">
      <c r="B63" s="499"/>
    </row>
    <row r="64" spans="1:2" x14ac:dyDescent="0.25">
      <c r="B64" s="499"/>
    </row>
    <row r="65" spans="2:2" x14ac:dyDescent="0.25">
      <c r="B65" s="499"/>
    </row>
    <row r="66" spans="2:2" x14ac:dyDescent="0.25">
      <c r="B66" s="499"/>
    </row>
  </sheetData>
  <sheetProtection algorithmName="SHA-512" hashValue="Ou3VpLihD/dkFqBsET3ev6JyS9vaYIgXjf3J6WsJT8yXi1HPzGrl3DBlf8hwRX3wkw7nG9ldwB0w9l/84JW1LA==" saltValue="clMD/k3+nGtpisJxL7Vaxg==" spinCount="100000" sheet="1" objects="1" scenarios="1"/>
  <pageMargins left="0.70866141732283472" right="0.70866141732283472" top="0.74803149606299213" bottom="0.74803149606299213" header="0.31496062992125984" footer="0.31496062992125984"/>
  <pageSetup paperSize="9" scale="93" fitToHeight="0" orientation="landscape" r:id="rId1"/>
  <rowBreaks count="1" manualBreakCount="1">
    <brk id="23" max="1"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499984740745262"/>
  </sheetPr>
  <dimension ref="A1:Q57"/>
  <sheetViews>
    <sheetView zoomScale="90" zoomScaleNormal="90" workbookViewId="0">
      <pane xSplit="1" topLeftCell="B1" activePane="topRight" state="frozen"/>
      <selection pane="topRight" activeCell="F9" sqref="F9"/>
    </sheetView>
  </sheetViews>
  <sheetFormatPr defaultRowHeight="15" x14ac:dyDescent="0.25"/>
  <cols>
    <col min="1" max="1" width="24.5703125" bestFit="1" customWidth="1"/>
    <col min="2" max="2" width="6.5703125" bestFit="1" customWidth="1"/>
    <col min="3" max="4" width="15.140625" style="45" customWidth="1"/>
    <col min="5" max="5" width="17" style="45" bestFit="1" customWidth="1"/>
    <col min="6" max="7" width="15.140625" style="45" customWidth="1"/>
    <col min="8" max="8" width="15.5703125" customWidth="1"/>
    <col min="9" max="9" width="14" customWidth="1"/>
    <col min="10" max="10" width="15.28515625" customWidth="1"/>
    <col min="11" max="11" width="14.42578125" customWidth="1"/>
    <col min="12" max="12" width="16.7109375" customWidth="1"/>
    <col min="13" max="13" width="14" customWidth="1"/>
    <col min="14" max="14" width="12.7109375" bestFit="1" customWidth="1"/>
  </cols>
  <sheetData>
    <row r="1" spans="1:13" s="37" customFormat="1" ht="18.75" x14ac:dyDescent="0.3">
      <c r="A1" s="169" t="s">
        <v>359</v>
      </c>
      <c r="C1" s="33"/>
      <c r="D1" s="33"/>
      <c r="E1" s="33"/>
      <c r="F1" s="33"/>
      <c r="G1" s="33"/>
    </row>
    <row r="2" spans="1:13" s="202" customFormat="1" ht="18.75" x14ac:dyDescent="0.3">
      <c r="A2" s="167"/>
      <c r="B2" s="167"/>
      <c r="C2" s="170"/>
      <c r="D2" s="170"/>
      <c r="E2" s="170"/>
      <c r="F2" s="170"/>
      <c r="G2" s="170"/>
    </row>
    <row r="3" spans="1:13" s="14" customFormat="1" ht="20.45" customHeight="1" x14ac:dyDescent="0.25">
      <c r="A3" s="7" t="s">
        <v>118</v>
      </c>
      <c r="B3" s="10"/>
      <c r="C3" s="237"/>
      <c r="D3" s="237"/>
      <c r="E3" s="237"/>
      <c r="F3" s="8"/>
      <c r="G3" s="294"/>
      <c r="H3" s="232" t="s">
        <v>401</v>
      </c>
      <c r="I3" s="491" t="s">
        <v>401</v>
      </c>
      <c r="J3" s="232" t="s">
        <v>401</v>
      </c>
      <c r="K3" s="232" t="s">
        <v>401</v>
      </c>
      <c r="L3" s="232" t="s">
        <v>402</v>
      </c>
      <c r="M3" s="294" t="s">
        <v>403</v>
      </c>
    </row>
    <row r="4" spans="1:13" s="14" customFormat="1" ht="80.45" customHeight="1" x14ac:dyDescent="0.25">
      <c r="A4" s="7" t="s">
        <v>145</v>
      </c>
      <c r="B4" s="10"/>
      <c r="C4" s="237"/>
      <c r="D4" s="237"/>
      <c r="E4" s="237"/>
      <c r="F4" s="8"/>
      <c r="G4" s="295"/>
      <c r="H4" s="10" t="s">
        <v>547</v>
      </c>
      <c r="I4" s="492" t="s">
        <v>548</v>
      </c>
      <c r="J4" s="10" t="s">
        <v>549</v>
      </c>
      <c r="K4" s="10" t="s">
        <v>554</v>
      </c>
      <c r="L4" s="10" t="s">
        <v>399</v>
      </c>
      <c r="M4" s="295" t="s">
        <v>399</v>
      </c>
    </row>
    <row r="5" spans="1:13" s="14" customFormat="1" x14ac:dyDescent="0.25">
      <c r="A5" s="7" t="s">
        <v>37</v>
      </c>
      <c r="B5" s="10"/>
      <c r="C5" s="33"/>
      <c r="D5" s="33"/>
      <c r="E5" s="33"/>
      <c r="F5" s="33"/>
      <c r="G5" s="31"/>
      <c r="H5" s="401" t="s">
        <v>377</v>
      </c>
      <c r="I5" s="365" t="s">
        <v>377</v>
      </c>
      <c r="J5" s="401" t="s">
        <v>550</v>
      </c>
      <c r="K5" s="401" t="s">
        <v>551</v>
      </c>
      <c r="L5" s="401" t="s">
        <v>400</v>
      </c>
      <c r="M5" s="369" t="s">
        <v>404</v>
      </c>
    </row>
    <row r="6" spans="1:13" s="45" customFormat="1" x14ac:dyDescent="0.25">
      <c r="A6" s="32" t="s">
        <v>104</v>
      </c>
      <c r="B6" s="38"/>
      <c r="C6" s="33"/>
      <c r="D6" s="33"/>
      <c r="E6" s="33"/>
      <c r="F6" s="33"/>
      <c r="G6" s="31"/>
      <c r="H6" s="38">
        <v>11</v>
      </c>
      <c r="I6" s="31">
        <v>11</v>
      </c>
      <c r="J6" s="38"/>
      <c r="K6" s="38"/>
      <c r="L6" s="38">
        <v>17</v>
      </c>
      <c r="M6" s="31">
        <v>18</v>
      </c>
    </row>
    <row r="7" spans="1:13" s="14" customFormat="1" x14ac:dyDescent="0.25">
      <c r="A7" s="60" t="s">
        <v>219</v>
      </c>
      <c r="B7" s="105"/>
      <c r="C7" s="16" t="s">
        <v>104</v>
      </c>
      <c r="D7" s="16" t="s">
        <v>208</v>
      </c>
      <c r="E7" s="16" t="s">
        <v>446</v>
      </c>
      <c r="F7" s="16" t="s">
        <v>227</v>
      </c>
      <c r="G7" s="61" t="s">
        <v>209</v>
      </c>
      <c r="H7" s="105" t="s">
        <v>186</v>
      </c>
      <c r="I7" s="61" t="s">
        <v>186</v>
      </c>
      <c r="J7" s="105" t="s">
        <v>186</v>
      </c>
      <c r="K7" s="105" t="s">
        <v>186</v>
      </c>
      <c r="L7" s="105" t="s">
        <v>186</v>
      </c>
      <c r="M7" s="61" t="s">
        <v>186</v>
      </c>
    </row>
    <row r="8" spans="1:13" x14ac:dyDescent="0.25">
      <c r="A8" s="25" t="s">
        <v>49</v>
      </c>
      <c r="B8" s="106" t="s">
        <v>50</v>
      </c>
      <c r="C8" s="28"/>
      <c r="D8" s="28"/>
      <c r="E8" s="28"/>
      <c r="F8" s="28"/>
      <c r="G8" s="29"/>
      <c r="H8" s="36"/>
      <c r="I8" s="37"/>
      <c r="J8" s="37"/>
      <c r="K8" s="37"/>
      <c r="L8" s="37"/>
      <c r="M8" s="86"/>
    </row>
    <row r="9" spans="1:13" x14ac:dyDescent="0.25">
      <c r="A9" s="36" t="s">
        <v>51</v>
      </c>
      <c r="B9" s="107" t="s">
        <v>231</v>
      </c>
      <c r="C9" s="220">
        <f>COUNT($H9:$M9)</f>
        <v>0</v>
      </c>
      <c r="D9" s="205" t="e">
        <f>AVERAGE(H9:M9)</f>
        <v>#DIV/0!</v>
      </c>
      <c r="E9" s="203" t="e">
        <f>STDEV(H9:M9)</f>
        <v>#DIV/0!</v>
      </c>
      <c r="F9" s="203" t="e">
        <f>PERCENTILE(H9:M9,0.75)</f>
        <v>#NUM!</v>
      </c>
      <c r="G9" s="213" t="e">
        <f>PERCENTILE(H9:M9,0.9)</f>
        <v>#NUM!</v>
      </c>
      <c r="H9" s="36"/>
      <c r="I9" s="37"/>
      <c r="J9" s="37"/>
      <c r="K9" s="37"/>
      <c r="L9" s="37"/>
      <c r="M9" s="86"/>
    </row>
    <row r="10" spans="1:13" x14ac:dyDescent="0.25">
      <c r="A10" s="36" t="s">
        <v>52</v>
      </c>
      <c r="B10" s="107" t="s">
        <v>53</v>
      </c>
      <c r="C10" s="220">
        <f>COUNT($H10:$M10)</f>
        <v>0</v>
      </c>
      <c r="D10" s="205" t="e">
        <f>AVERAGE(H10:M10)</f>
        <v>#DIV/0!</v>
      </c>
      <c r="E10" s="203" t="e">
        <f>STDEV(H10:M10)</f>
        <v>#DIV/0!</v>
      </c>
      <c r="F10" s="203" t="e">
        <f>PERCENTILE(H10:M10,0.75)</f>
        <v>#NUM!</v>
      </c>
      <c r="G10" s="213" t="e">
        <f>PERCENTILE(H10:M10,0.9)</f>
        <v>#NUM!</v>
      </c>
      <c r="H10" s="36"/>
      <c r="I10" s="37"/>
      <c r="J10" s="37"/>
      <c r="K10" s="37"/>
      <c r="L10" s="37"/>
      <c r="M10" s="86"/>
    </row>
    <row r="11" spans="1:13" x14ac:dyDescent="0.25">
      <c r="A11" s="36" t="s">
        <v>54</v>
      </c>
      <c r="B11" s="107" t="s">
        <v>53</v>
      </c>
      <c r="C11" s="220">
        <f>COUNT($H11:$M11)</f>
        <v>0</v>
      </c>
      <c r="D11" s="205" t="e">
        <f>AVERAGE(H11:M11)</f>
        <v>#DIV/0!</v>
      </c>
      <c r="E11" s="203" t="e">
        <f>STDEV(H11:M11)</f>
        <v>#DIV/0!</v>
      </c>
      <c r="F11" s="203" t="e">
        <f>PERCENTILE(H11:M11,0.75)</f>
        <v>#NUM!</v>
      </c>
      <c r="G11" s="213" t="e">
        <f>PERCENTILE(H11:M11,0.9)</f>
        <v>#NUM!</v>
      </c>
      <c r="H11" s="36"/>
      <c r="I11" s="37"/>
      <c r="J11" s="37"/>
      <c r="K11" s="37"/>
      <c r="L11" s="37"/>
      <c r="M11" s="86"/>
    </row>
    <row r="12" spans="1:13" x14ac:dyDescent="0.25">
      <c r="A12" s="36" t="s">
        <v>55</v>
      </c>
      <c r="B12" s="107" t="s">
        <v>53</v>
      </c>
      <c r="C12" s="220">
        <f>COUNT($H12:$M12)</f>
        <v>0</v>
      </c>
      <c r="D12" s="205" t="e">
        <f>AVERAGE(H12:M12)</f>
        <v>#DIV/0!</v>
      </c>
      <c r="E12" s="203" t="e">
        <f>STDEV(H12:M12)</f>
        <v>#DIV/0!</v>
      </c>
      <c r="F12" s="203" t="e">
        <f>PERCENTILE(H12:M12,0.75)</f>
        <v>#NUM!</v>
      </c>
      <c r="G12" s="213" t="e">
        <f>PERCENTILE(H12:M12,0.9)</f>
        <v>#NUM!</v>
      </c>
      <c r="H12" s="36"/>
      <c r="I12" s="37"/>
      <c r="J12" s="37"/>
      <c r="K12" s="37"/>
      <c r="L12" s="37"/>
      <c r="M12" s="86"/>
    </row>
    <row r="13" spans="1:13" x14ac:dyDescent="0.25">
      <c r="A13" s="36"/>
      <c r="B13" s="107"/>
      <c r="C13" s="220"/>
      <c r="D13" s="205"/>
      <c r="E13" s="203"/>
      <c r="F13" s="203"/>
      <c r="G13" s="213"/>
      <c r="H13" s="36"/>
      <c r="I13" s="37"/>
      <c r="J13" s="37"/>
      <c r="K13" s="37"/>
      <c r="L13" s="37"/>
      <c r="M13" s="86"/>
    </row>
    <row r="14" spans="1:13" x14ac:dyDescent="0.25">
      <c r="A14" s="25" t="s">
        <v>56</v>
      </c>
      <c r="B14" s="106"/>
      <c r="C14" s="220"/>
      <c r="D14" s="205"/>
      <c r="E14" s="203"/>
      <c r="F14" s="203"/>
      <c r="G14" s="213"/>
      <c r="H14" s="36"/>
      <c r="I14" s="37"/>
      <c r="J14" s="37"/>
      <c r="K14" s="37"/>
      <c r="L14" s="37"/>
      <c r="M14" s="86"/>
    </row>
    <row r="15" spans="1:13" x14ac:dyDescent="0.25">
      <c r="A15" s="36" t="s">
        <v>57</v>
      </c>
      <c r="B15" s="107" t="s">
        <v>53</v>
      </c>
      <c r="C15" s="220">
        <f>COUNT($H15:$M15)</f>
        <v>3</v>
      </c>
      <c r="D15" s="302">
        <f>AVERAGE(H15:M15)</f>
        <v>4.5333333333333328E-3</v>
      </c>
      <c r="E15" s="315">
        <f>STDEV(H15:M15)</f>
        <v>1.8903262505010436E-3</v>
      </c>
      <c r="F15" s="203">
        <f>PERCENTILE(H15:M15,0.75)</f>
        <v>5.5999999999999999E-3</v>
      </c>
      <c r="G15" s="213">
        <f>PERCENTILE(H15:M15,0.9)</f>
        <v>5.8399999999999997E-3</v>
      </c>
      <c r="H15" s="36">
        <v>5.1999999999999998E-3</v>
      </c>
      <c r="I15" s="37"/>
      <c r="J15" s="37">
        <v>6.0000000000000001E-3</v>
      </c>
      <c r="K15" s="37">
        <v>2.3999999999999998E-3</v>
      </c>
      <c r="L15" s="37"/>
      <c r="M15" s="86"/>
    </row>
    <row r="16" spans="1:13" x14ac:dyDescent="0.25">
      <c r="A16" s="36" t="s">
        <v>59</v>
      </c>
      <c r="B16" s="107" t="s">
        <v>53</v>
      </c>
      <c r="C16" s="220">
        <f>COUNT($H16:$M16)</f>
        <v>3</v>
      </c>
      <c r="D16" s="304">
        <f>AVERAGE(H16:M16)</f>
        <v>1.7433333333333334</v>
      </c>
      <c r="E16" s="304">
        <f>STDEV(H16:M16)</f>
        <v>0.12503332889007365</v>
      </c>
      <c r="F16" s="203">
        <f>PERCENTILE(H16:M16,0.75)</f>
        <v>1.8149999999999999</v>
      </c>
      <c r="G16" s="213">
        <f>PERCENTILE(H16:M16,0.9)</f>
        <v>1.8240000000000001</v>
      </c>
      <c r="H16" s="36">
        <v>1.6</v>
      </c>
      <c r="I16" s="37"/>
      <c r="J16" s="37">
        <v>1.8</v>
      </c>
      <c r="K16" s="37">
        <v>1.83</v>
      </c>
      <c r="L16" s="37"/>
      <c r="M16" s="86"/>
    </row>
    <row r="17" spans="1:16" x14ac:dyDescent="0.25">
      <c r="A17" s="36"/>
      <c r="B17" s="107"/>
      <c r="C17" s="220"/>
      <c r="D17" s="205"/>
      <c r="E17" s="203"/>
      <c r="F17" s="203"/>
      <c r="G17" s="213"/>
      <c r="H17" s="36"/>
      <c r="I17" s="37"/>
      <c r="J17" s="37"/>
      <c r="K17" s="37"/>
      <c r="L17" s="37"/>
      <c r="M17" s="86"/>
    </row>
    <row r="18" spans="1:16" x14ac:dyDescent="0.25">
      <c r="A18" s="25" t="s">
        <v>60</v>
      </c>
      <c r="B18" s="106"/>
      <c r="C18" s="220"/>
      <c r="D18" s="205"/>
      <c r="E18" s="203"/>
      <c r="F18" s="203"/>
      <c r="G18" s="213"/>
      <c r="H18" s="36"/>
      <c r="I18" s="37"/>
      <c r="J18" s="37"/>
      <c r="K18" s="37"/>
      <c r="L18" s="37"/>
      <c r="M18" s="86"/>
    </row>
    <row r="19" spans="1:16" x14ac:dyDescent="0.25">
      <c r="A19" s="36" t="s">
        <v>61</v>
      </c>
      <c r="B19" s="107" t="s">
        <v>62</v>
      </c>
      <c r="C19" s="220">
        <f t="shared" ref="C19:C24" si="0">COUNT($H19:$M19)</f>
        <v>3</v>
      </c>
      <c r="D19" s="304">
        <f t="shared" ref="D19:D24" si="1">AVERAGE(H19:M19)</f>
        <v>9.2166666666666668</v>
      </c>
      <c r="E19" s="304">
        <f t="shared" ref="E19:E24" si="2">STDEV(H19:M19)</f>
        <v>2.3623787446836992</v>
      </c>
      <c r="F19" s="306">
        <f t="shared" ref="F19:F24" si="3">PERCENTILE(H19:M19,0.75)</f>
        <v>10.100000000000001</v>
      </c>
      <c r="G19" s="307">
        <f t="shared" ref="G19:G24" si="4">PERCENTILE(H19:M19,0.9)</f>
        <v>11.18</v>
      </c>
      <c r="H19" s="36">
        <v>7.45</v>
      </c>
      <c r="I19" s="37"/>
      <c r="J19" s="37">
        <v>11.9</v>
      </c>
      <c r="K19" s="37">
        <v>8.3000000000000007</v>
      </c>
      <c r="L19" s="37"/>
      <c r="M19" s="86"/>
    </row>
    <row r="20" spans="1:16" x14ac:dyDescent="0.25">
      <c r="A20" s="36" t="s">
        <v>63</v>
      </c>
      <c r="B20" s="107" t="s">
        <v>62</v>
      </c>
      <c r="C20" s="220">
        <f t="shared" si="0"/>
        <v>0</v>
      </c>
      <c r="D20" s="205" t="e">
        <f t="shared" si="1"/>
        <v>#DIV/0!</v>
      </c>
      <c r="E20" s="203" t="e">
        <f t="shared" si="2"/>
        <v>#DIV/0!</v>
      </c>
      <c r="F20" s="203" t="e">
        <f t="shared" si="3"/>
        <v>#NUM!</v>
      </c>
      <c r="G20" s="213" t="e">
        <f t="shared" si="4"/>
        <v>#NUM!</v>
      </c>
      <c r="H20" s="36"/>
      <c r="I20" s="37"/>
      <c r="J20" s="37"/>
      <c r="K20" s="37"/>
      <c r="L20" s="37"/>
      <c r="M20" s="86"/>
    </row>
    <row r="21" spans="1:16" x14ac:dyDescent="0.25">
      <c r="A21" s="36" t="s">
        <v>65</v>
      </c>
      <c r="B21" s="107" t="s">
        <v>62</v>
      </c>
      <c r="C21" s="220">
        <f t="shared" si="0"/>
        <v>3</v>
      </c>
      <c r="D21" s="304">
        <f t="shared" si="1"/>
        <v>0.93666666666666665</v>
      </c>
      <c r="E21" s="302">
        <f t="shared" si="2"/>
        <v>0.10066445913694336</v>
      </c>
      <c r="F21" s="304">
        <f t="shared" si="3"/>
        <v>0.99</v>
      </c>
      <c r="G21" s="305">
        <f t="shared" si="4"/>
        <v>1.014</v>
      </c>
      <c r="H21" s="36">
        <v>0.95</v>
      </c>
      <c r="I21" s="37"/>
      <c r="J21" s="37">
        <v>1.03</v>
      </c>
      <c r="K21" s="37">
        <v>0.83</v>
      </c>
      <c r="L21" s="37"/>
      <c r="M21" s="86"/>
    </row>
    <row r="22" spans="1:16" x14ac:dyDescent="0.25">
      <c r="A22" s="36" t="s">
        <v>66</v>
      </c>
      <c r="B22" s="107" t="s">
        <v>62</v>
      </c>
      <c r="C22" s="220">
        <f t="shared" si="0"/>
        <v>0</v>
      </c>
      <c r="D22" s="205" t="e">
        <f t="shared" si="1"/>
        <v>#DIV/0!</v>
      </c>
      <c r="E22" s="302" t="e">
        <f t="shared" si="2"/>
        <v>#DIV/0!</v>
      </c>
      <c r="F22" s="304" t="e">
        <f t="shared" si="3"/>
        <v>#NUM!</v>
      </c>
      <c r="G22" s="305" t="e">
        <f t="shared" si="4"/>
        <v>#NUM!</v>
      </c>
      <c r="H22" s="36"/>
      <c r="I22" s="37"/>
      <c r="J22" s="37"/>
      <c r="K22" s="37"/>
      <c r="L22" s="37"/>
      <c r="M22" s="86"/>
    </row>
    <row r="23" spans="1:16" x14ac:dyDescent="0.25">
      <c r="A23" s="36" t="s">
        <v>69</v>
      </c>
      <c r="B23" s="107" t="s">
        <v>62</v>
      </c>
      <c r="C23" s="220">
        <f t="shared" si="0"/>
        <v>3</v>
      </c>
      <c r="D23" s="304">
        <f t="shared" si="1"/>
        <v>1.0366666666666668</v>
      </c>
      <c r="E23" s="304">
        <f t="shared" si="2"/>
        <v>9.2915732431775713E-2</v>
      </c>
      <c r="F23" s="304">
        <f t="shared" si="3"/>
        <v>1.0900000000000001</v>
      </c>
      <c r="G23" s="305">
        <f t="shared" si="4"/>
        <v>1.0960000000000001</v>
      </c>
      <c r="H23" s="36">
        <v>1.08</v>
      </c>
      <c r="I23" s="37"/>
      <c r="J23" s="37">
        <v>0.93</v>
      </c>
      <c r="K23" s="37">
        <v>1.1000000000000001</v>
      </c>
      <c r="L23" s="37"/>
      <c r="M23" s="86"/>
    </row>
    <row r="24" spans="1:16" x14ac:dyDescent="0.25">
      <c r="A24" s="36" t="s">
        <v>70</v>
      </c>
      <c r="B24" s="107" t="s">
        <v>62</v>
      </c>
      <c r="C24" s="220">
        <f t="shared" si="0"/>
        <v>0</v>
      </c>
      <c r="D24" s="205" t="e">
        <f t="shared" si="1"/>
        <v>#DIV/0!</v>
      </c>
      <c r="E24" s="302" t="e">
        <f t="shared" si="2"/>
        <v>#DIV/0!</v>
      </c>
      <c r="F24" s="304" t="e">
        <f t="shared" si="3"/>
        <v>#NUM!</v>
      </c>
      <c r="G24" s="305" t="e">
        <f t="shared" si="4"/>
        <v>#NUM!</v>
      </c>
      <c r="H24" s="36"/>
      <c r="I24" s="37"/>
      <c r="J24" s="37"/>
      <c r="K24" s="37"/>
      <c r="L24" s="37"/>
      <c r="M24" s="86"/>
    </row>
    <row r="25" spans="1:16" x14ac:dyDescent="0.25">
      <c r="A25" s="36"/>
      <c r="B25" s="107"/>
      <c r="C25" s="220"/>
      <c r="D25" s="205"/>
      <c r="E25" s="203"/>
      <c r="F25" s="203"/>
      <c r="G25" s="213"/>
      <c r="H25" s="36"/>
      <c r="I25" s="37"/>
      <c r="J25" s="37"/>
      <c r="K25" s="37"/>
      <c r="L25" s="37"/>
      <c r="M25" s="86"/>
    </row>
    <row r="26" spans="1:16" x14ac:dyDescent="0.25">
      <c r="A26" s="25" t="s">
        <v>71</v>
      </c>
      <c r="B26" s="108"/>
      <c r="C26" s="220"/>
      <c r="D26" s="205"/>
      <c r="E26" s="203"/>
      <c r="F26" s="203"/>
      <c r="G26" s="213"/>
      <c r="H26" s="36"/>
      <c r="I26" s="37"/>
      <c r="J26" s="37"/>
      <c r="K26" s="37"/>
      <c r="L26" s="37"/>
      <c r="M26" s="86"/>
    </row>
    <row r="27" spans="1:16" x14ac:dyDescent="0.25">
      <c r="A27" s="36" t="s">
        <v>72</v>
      </c>
      <c r="B27" s="108" t="s">
        <v>62</v>
      </c>
      <c r="C27" s="220">
        <f t="shared" ref="C27:C35" si="5">COUNT($I27:$M27)</f>
        <v>1</v>
      </c>
      <c r="D27" s="205">
        <f t="shared" ref="D27:D35" si="6">AVERAGE(I27:M27)</f>
        <v>7.1078431372549022E-5</v>
      </c>
      <c r="E27" s="203" t="e">
        <f t="shared" ref="E27:E36" si="7">STDEV(H27:M27)</f>
        <v>#DIV/0!</v>
      </c>
      <c r="F27" s="315">
        <f t="shared" ref="F27:F35" si="8">PERCENTILE(I27:M27,0.75)</f>
        <v>7.1078431372549022E-5</v>
      </c>
      <c r="G27" s="316">
        <f t="shared" ref="G27:G35" si="9">PERCENTILE(I27:M27,0.9)</f>
        <v>7.1078431372549022E-5</v>
      </c>
      <c r="I27" s="310">
        <v>7.1078431372549022E-5</v>
      </c>
      <c r="J27" s="310"/>
      <c r="K27" s="310"/>
      <c r="L27" s="37"/>
      <c r="M27" s="86"/>
      <c r="P27" s="312"/>
    </row>
    <row r="28" spans="1:16" x14ac:dyDescent="0.25">
      <c r="A28" s="36" t="s">
        <v>74</v>
      </c>
      <c r="B28" s="108" t="s">
        <v>62</v>
      </c>
      <c r="C28" s="220">
        <f t="shared" si="5"/>
        <v>1</v>
      </c>
      <c r="D28" s="205">
        <f t="shared" si="6"/>
        <v>1.3916083916083919E-3</v>
      </c>
      <c r="E28" s="203" t="e">
        <f t="shared" si="7"/>
        <v>#DIV/0!</v>
      </c>
      <c r="F28" s="313">
        <f t="shared" si="8"/>
        <v>1.3916083916083919E-3</v>
      </c>
      <c r="G28" s="314">
        <f t="shared" si="9"/>
        <v>1.3916083916083919E-3</v>
      </c>
      <c r="I28" s="309">
        <v>1.3916083916083919E-3</v>
      </c>
      <c r="J28" s="309"/>
      <c r="K28" s="309"/>
      <c r="L28" s="37"/>
      <c r="M28" s="86"/>
      <c r="P28" s="312"/>
    </row>
    <row r="29" spans="1:16" x14ac:dyDescent="0.25">
      <c r="A29" s="36" t="s">
        <v>76</v>
      </c>
      <c r="B29" s="108" t="s">
        <v>62</v>
      </c>
      <c r="C29" s="220">
        <f t="shared" si="5"/>
        <v>1</v>
      </c>
      <c r="D29" s="205">
        <f t="shared" si="6"/>
        <v>1.2856060606060605E-2</v>
      </c>
      <c r="E29" s="203" t="e">
        <f t="shared" si="7"/>
        <v>#DIV/0!</v>
      </c>
      <c r="F29" s="302">
        <f t="shared" si="8"/>
        <v>1.2856060606060605E-2</v>
      </c>
      <c r="G29" s="303">
        <f t="shared" si="9"/>
        <v>1.2856060606060605E-2</v>
      </c>
      <c r="I29" s="308">
        <v>1.2856060606060605E-2</v>
      </c>
      <c r="J29" s="308"/>
      <c r="K29" s="308"/>
      <c r="L29" s="37"/>
      <c r="M29" s="86"/>
      <c r="P29" s="312"/>
    </row>
    <row r="30" spans="1:16" x14ac:dyDescent="0.25">
      <c r="A30" s="36" t="s">
        <v>77</v>
      </c>
      <c r="B30" s="108" t="s">
        <v>62</v>
      </c>
      <c r="C30" s="220">
        <f t="shared" si="5"/>
        <v>1</v>
      </c>
      <c r="D30" s="205">
        <f t="shared" si="6"/>
        <v>1.1978609625668449E-2</v>
      </c>
      <c r="E30" s="203" t="e">
        <f t="shared" si="7"/>
        <v>#DIV/0!</v>
      </c>
      <c r="F30" s="302">
        <f t="shared" si="8"/>
        <v>1.1978609625668449E-2</v>
      </c>
      <c r="G30" s="303">
        <f t="shared" si="9"/>
        <v>1.1978609625668449E-2</v>
      </c>
      <c r="I30" s="308">
        <v>1.1978609625668449E-2</v>
      </c>
      <c r="J30" s="308"/>
      <c r="K30" s="308"/>
      <c r="L30" s="37"/>
      <c r="M30" s="86"/>
      <c r="P30" s="312"/>
    </row>
    <row r="31" spans="1:16" x14ac:dyDescent="0.25">
      <c r="A31" s="44" t="s">
        <v>78</v>
      </c>
      <c r="B31" s="108" t="s">
        <v>62</v>
      </c>
      <c r="C31" s="220">
        <f t="shared" si="5"/>
        <v>1</v>
      </c>
      <c r="D31" s="205">
        <f t="shared" si="6"/>
        <v>6.8136363636363637E-3</v>
      </c>
      <c r="E31" s="203" t="e">
        <f t="shared" si="7"/>
        <v>#DIV/0!</v>
      </c>
      <c r="F31" s="313">
        <f t="shared" si="8"/>
        <v>6.8136363636363637E-3</v>
      </c>
      <c r="G31" s="314">
        <f t="shared" si="9"/>
        <v>6.8136363636363637E-3</v>
      </c>
      <c r="I31" s="309">
        <v>6.8136363636363637E-3</v>
      </c>
      <c r="J31" s="309"/>
      <c r="K31" s="309"/>
      <c r="L31" s="37"/>
      <c r="M31" s="86"/>
      <c r="P31" s="312"/>
    </row>
    <row r="32" spans="1:16" x14ac:dyDescent="0.25">
      <c r="A32" s="36" t="s">
        <v>79</v>
      </c>
      <c r="B32" s="108" t="s">
        <v>62</v>
      </c>
      <c r="C32" s="220">
        <f t="shared" si="5"/>
        <v>1</v>
      </c>
      <c r="D32" s="205">
        <f t="shared" si="6"/>
        <v>7.4866310160427816E-5</v>
      </c>
      <c r="E32" s="203" t="e">
        <f t="shared" si="7"/>
        <v>#DIV/0!</v>
      </c>
      <c r="F32" s="315">
        <f t="shared" si="8"/>
        <v>7.4866310160427816E-5</v>
      </c>
      <c r="G32" s="316">
        <f t="shared" si="9"/>
        <v>7.4866310160427816E-5</v>
      </c>
      <c r="I32" s="310">
        <v>7.4866310160427816E-5</v>
      </c>
      <c r="J32" s="310"/>
      <c r="K32" s="310"/>
      <c r="L32" s="37"/>
      <c r="M32" s="86"/>
      <c r="P32" s="312"/>
    </row>
    <row r="33" spans="1:17" x14ac:dyDescent="0.25">
      <c r="A33" s="36" t="s">
        <v>80</v>
      </c>
      <c r="B33" s="108" t="s">
        <v>62</v>
      </c>
      <c r="C33" s="220">
        <f t="shared" si="5"/>
        <v>1</v>
      </c>
      <c r="D33" s="205">
        <f t="shared" si="6"/>
        <v>7.1078431372549022E-5</v>
      </c>
      <c r="E33" s="203" t="e">
        <f t="shared" si="7"/>
        <v>#DIV/0!</v>
      </c>
      <c r="F33" s="315">
        <f t="shared" si="8"/>
        <v>7.1078431372549022E-5</v>
      </c>
      <c r="G33" s="316">
        <f t="shared" si="9"/>
        <v>7.1078431372549022E-5</v>
      </c>
      <c r="I33" s="310">
        <v>7.1078431372549022E-5</v>
      </c>
      <c r="J33" s="310"/>
      <c r="K33" s="310"/>
      <c r="L33" s="37"/>
      <c r="M33" s="86"/>
      <c r="P33" s="312"/>
    </row>
    <row r="34" spans="1:17" x14ac:dyDescent="0.25">
      <c r="A34" s="36" t="s">
        <v>81</v>
      </c>
      <c r="B34" s="108" t="s">
        <v>62</v>
      </c>
      <c r="C34" s="220">
        <f t="shared" si="5"/>
        <v>1</v>
      </c>
      <c r="D34" s="205">
        <f t="shared" si="6"/>
        <v>7.1078431372549022E-5</v>
      </c>
      <c r="E34" s="203" t="e">
        <f t="shared" si="7"/>
        <v>#DIV/0!</v>
      </c>
      <c r="F34" s="315">
        <f t="shared" si="8"/>
        <v>7.1078431372549022E-5</v>
      </c>
      <c r="G34" s="316">
        <f t="shared" si="9"/>
        <v>7.1078431372549022E-5</v>
      </c>
      <c r="I34" s="310">
        <v>7.1078431372549022E-5</v>
      </c>
      <c r="J34" s="310"/>
      <c r="K34" s="310"/>
      <c r="L34" s="37"/>
      <c r="M34" s="86"/>
      <c r="P34" s="312"/>
    </row>
    <row r="35" spans="1:17" x14ac:dyDescent="0.25">
      <c r="A35" s="36" t="s">
        <v>82</v>
      </c>
      <c r="B35" s="108" t="s">
        <v>62</v>
      </c>
      <c r="C35" s="220">
        <f t="shared" si="5"/>
        <v>1</v>
      </c>
      <c r="D35" s="205">
        <f t="shared" si="6"/>
        <v>7.1078431372549022E-5</v>
      </c>
      <c r="E35" s="203" t="e">
        <f t="shared" si="7"/>
        <v>#DIV/0!</v>
      </c>
      <c r="F35" s="315">
        <f t="shared" si="8"/>
        <v>7.1078431372549022E-5</v>
      </c>
      <c r="G35" s="316">
        <f t="shared" si="9"/>
        <v>7.1078431372549022E-5</v>
      </c>
      <c r="I35" s="310">
        <v>7.1078431372549022E-5</v>
      </c>
      <c r="J35" s="310"/>
      <c r="K35" s="310"/>
      <c r="L35" s="37"/>
      <c r="M35" s="86"/>
      <c r="P35" s="312"/>
    </row>
    <row r="36" spans="1:17" x14ac:dyDescent="0.25">
      <c r="A36" s="36" t="s">
        <v>83</v>
      </c>
      <c r="B36" s="108" t="s">
        <v>62</v>
      </c>
      <c r="C36" s="220">
        <f>COUNT($H36:$M36)</f>
        <v>1</v>
      </c>
      <c r="D36" s="205">
        <f>AVERAGE(H36:M36)</f>
        <v>3.3399095022624434E-2</v>
      </c>
      <c r="E36" s="203" t="e">
        <f t="shared" si="7"/>
        <v>#DIV/0!</v>
      </c>
      <c r="F36" s="302">
        <f>PERCENTILE(H36:M36,0.75)</f>
        <v>3.3399095022624434E-2</v>
      </c>
      <c r="G36" s="303">
        <f>PERCENTILE(H36:M36,0.9)</f>
        <v>3.3399095022624434E-2</v>
      </c>
      <c r="H36" s="36"/>
      <c r="I36" s="311">
        <f>SUM(I27:I35)</f>
        <v>3.3399095022624434E-2</v>
      </c>
      <c r="J36" s="311"/>
      <c r="K36" s="311"/>
      <c r="L36" s="37"/>
      <c r="M36" s="86"/>
      <c r="P36" s="308"/>
    </row>
    <row r="37" spans="1:17" x14ac:dyDescent="0.25">
      <c r="A37" s="44"/>
      <c r="B37" s="108"/>
      <c r="C37" s="220"/>
      <c r="D37" s="205"/>
      <c r="E37" s="203"/>
      <c r="F37" s="203"/>
      <c r="G37" s="213"/>
      <c r="H37" s="36"/>
      <c r="I37" s="37"/>
      <c r="J37" s="37"/>
      <c r="K37" s="37"/>
      <c r="L37" s="37"/>
      <c r="M37" s="86"/>
    </row>
    <row r="38" spans="1:17" x14ac:dyDescent="0.25">
      <c r="A38" s="25" t="s">
        <v>84</v>
      </c>
      <c r="B38" s="108"/>
      <c r="C38" s="220"/>
      <c r="D38" s="205"/>
      <c r="E38" s="203"/>
      <c r="F38" s="203"/>
      <c r="G38" s="213"/>
      <c r="H38" s="36"/>
      <c r="I38" s="37"/>
      <c r="J38" s="37"/>
      <c r="K38" s="37"/>
      <c r="L38" s="37"/>
      <c r="M38" s="86"/>
    </row>
    <row r="39" spans="1:17" x14ac:dyDescent="0.25">
      <c r="A39" s="36" t="s">
        <v>86</v>
      </c>
      <c r="B39" s="108" t="s">
        <v>62</v>
      </c>
      <c r="C39" s="220">
        <f>COUNT($H39:$M39)</f>
        <v>1</v>
      </c>
      <c r="D39" s="205">
        <f>AVERAGE(H39:M39)</f>
        <v>0.42679738562091502</v>
      </c>
      <c r="E39" s="203" t="e">
        <f>STDEV(H39:M39)</f>
        <v>#DIV/0!</v>
      </c>
      <c r="F39" s="304">
        <f>PERCENTILE(H39:M39,0.75)</f>
        <v>0.42679738562091502</v>
      </c>
      <c r="G39" s="305">
        <f>PERCENTILE(H39:M39,0.9)</f>
        <v>0.42679738562091502</v>
      </c>
      <c r="H39" s="36"/>
      <c r="I39" s="37"/>
      <c r="J39" s="37"/>
      <c r="K39" s="37"/>
      <c r="L39" s="37"/>
      <c r="M39" s="299">
        <v>0.42679738562091502</v>
      </c>
    </row>
    <row r="40" spans="1:17" x14ac:dyDescent="0.25">
      <c r="A40" s="36" t="s">
        <v>88</v>
      </c>
      <c r="B40" s="108" t="s">
        <v>62</v>
      </c>
      <c r="C40" s="220">
        <f>COUNT($H40:$M40)</f>
        <v>1</v>
      </c>
      <c r="D40" s="205">
        <f>AVERAGE(H40:M40)</f>
        <v>7.0718954248366023E-2</v>
      </c>
      <c r="E40" s="203" t="e">
        <f>STDEV(H40:M40)</f>
        <v>#DIV/0!</v>
      </c>
      <c r="F40" s="302">
        <f>PERCENTILE(H40:M40,0.75)</f>
        <v>7.0718954248366023E-2</v>
      </c>
      <c r="G40" s="303">
        <f>PERCENTILE(H40:M40,0.9)</f>
        <v>7.0718954248366023E-2</v>
      </c>
      <c r="H40" s="36"/>
      <c r="I40" s="37"/>
      <c r="J40" s="37"/>
      <c r="K40" s="37"/>
      <c r="L40" s="37"/>
      <c r="M40" s="300">
        <v>7.0718954248366023E-2</v>
      </c>
    </row>
    <row r="41" spans="1:17" x14ac:dyDescent="0.25">
      <c r="A41" s="36" t="s">
        <v>89</v>
      </c>
      <c r="B41" s="108" t="s">
        <v>62</v>
      </c>
      <c r="C41" s="220">
        <f>COUNT($H41:$M41)</f>
        <v>1</v>
      </c>
      <c r="D41" s="205">
        <f>AVERAGE(H41:M41)</f>
        <v>1.1368627450980393</v>
      </c>
      <c r="E41" s="203" t="e">
        <f>STDEV(H41:M41)</f>
        <v>#DIV/0!</v>
      </c>
      <c r="F41" s="306">
        <f>PERCENTILE(H41:M41,0.75)</f>
        <v>1.1368627450980393</v>
      </c>
      <c r="G41" s="307">
        <f>PERCENTILE(H41:M41,0.9)</f>
        <v>1.1368627450980393</v>
      </c>
      <c r="H41" s="36"/>
      <c r="I41" s="37"/>
      <c r="J41" s="37"/>
      <c r="K41" s="37"/>
      <c r="L41" s="37"/>
      <c r="M41" s="301">
        <v>1.1368627450980393</v>
      </c>
    </row>
    <row r="42" spans="1:17" x14ac:dyDescent="0.25">
      <c r="A42" s="36" t="s">
        <v>90</v>
      </c>
      <c r="B42" s="108" t="s">
        <v>62</v>
      </c>
      <c r="C42" s="220">
        <f>COUNT($H42:$M42)</f>
        <v>0</v>
      </c>
      <c r="D42" s="205" t="e">
        <f>AVERAGE(H42:M42)</f>
        <v>#DIV/0!</v>
      </c>
      <c r="E42" s="203" t="e">
        <f>STDEV(H42:M42)</f>
        <v>#DIV/0!</v>
      </c>
      <c r="F42" s="203" t="e">
        <f>PERCENTILE(H42:M42,0.75)</f>
        <v>#NUM!</v>
      </c>
      <c r="G42" s="213" t="e">
        <f>PERCENTILE(H42:M42,0.9)</f>
        <v>#NUM!</v>
      </c>
      <c r="H42" s="36"/>
      <c r="I42" s="37"/>
      <c r="J42" s="37"/>
      <c r="K42" s="37"/>
      <c r="L42" s="37"/>
      <c r="M42" s="86"/>
    </row>
    <row r="43" spans="1:17" x14ac:dyDescent="0.25">
      <c r="A43" s="36"/>
      <c r="B43" s="108"/>
      <c r="C43" s="220"/>
      <c r="D43" s="205"/>
      <c r="E43" s="203"/>
      <c r="F43" s="203"/>
      <c r="G43" s="213"/>
      <c r="H43" s="36"/>
      <c r="I43" s="37"/>
      <c r="J43" s="37"/>
      <c r="K43" s="37"/>
      <c r="L43" s="37"/>
      <c r="M43" s="86"/>
    </row>
    <row r="44" spans="1:17" x14ac:dyDescent="0.25">
      <c r="A44" s="25" t="s">
        <v>91</v>
      </c>
      <c r="B44" s="108"/>
      <c r="C44" s="220"/>
      <c r="D44" s="205"/>
      <c r="E44" s="203"/>
      <c r="F44" s="203"/>
      <c r="G44" s="213"/>
      <c r="H44" s="36"/>
      <c r="I44" s="37"/>
      <c r="J44" s="37"/>
      <c r="K44" s="37"/>
      <c r="L44" s="37"/>
      <c r="M44" s="86"/>
    </row>
    <row r="45" spans="1:17" x14ac:dyDescent="0.25">
      <c r="A45" s="36" t="s">
        <v>92</v>
      </c>
      <c r="B45" s="108" t="s">
        <v>62</v>
      </c>
      <c r="C45" s="220">
        <f>COUNT($H45:$M45)</f>
        <v>0</v>
      </c>
      <c r="D45" s="205" t="e">
        <f>AVERAGE(H45:M45)</f>
        <v>#DIV/0!</v>
      </c>
      <c r="E45" s="203" t="e">
        <f>STDEV(H45:M45)</f>
        <v>#DIV/0!</v>
      </c>
      <c r="F45" s="203" t="e">
        <f>PERCENTILE(H45:M45,0.75)</f>
        <v>#NUM!</v>
      </c>
      <c r="G45" s="213" t="e">
        <f>PERCENTILE(H45:M45,0.9)</f>
        <v>#NUM!</v>
      </c>
      <c r="H45" s="36"/>
      <c r="I45" s="37"/>
      <c r="J45" s="37"/>
      <c r="K45" s="37"/>
      <c r="L45" s="37"/>
      <c r="M45" s="86"/>
      <c r="Q45" s="37"/>
    </row>
    <row r="46" spans="1:17" s="37" customFormat="1" x14ac:dyDescent="0.25">
      <c r="A46" s="36"/>
      <c r="B46" s="107"/>
      <c r="C46" s="220"/>
      <c r="D46" s="205"/>
      <c r="E46" s="203"/>
      <c r="F46" s="203"/>
      <c r="G46" s="213"/>
      <c r="H46" s="36"/>
      <c r="M46" s="86"/>
      <c r="Q46"/>
    </row>
    <row r="47" spans="1:17" x14ac:dyDescent="0.25">
      <c r="A47" s="25" t="s">
        <v>93</v>
      </c>
      <c r="B47" s="107"/>
      <c r="C47" s="220"/>
      <c r="D47" s="205"/>
      <c r="E47" s="203"/>
      <c r="F47" s="203"/>
      <c r="G47" s="213"/>
      <c r="H47" s="36"/>
      <c r="I47" s="37"/>
      <c r="J47" s="37"/>
      <c r="K47" s="37"/>
      <c r="L47" s="37"/>
      <c r="M47" s="86"/>
    </row>
    <row r="48" spans="1:17" x14ac:dyDescent="0.25">
      <c r="A48" s="36" t="s">
        <v>95</v>
      </c>
      <c r="B48" s="107"/>
      <c r="C48" s="220">
        <f>COUNT($H48:$M48)</f>
        <v>0</v>
      </c>
      <c r="D48" s="205" t="e">
        <f>AVERAGE(H48:M48)</f>
        <v>#DIV/0!</v>
      </c>
      <c r="E48" s="203" t="e">
        <f>STDEV(H48:M48)</f>
        <v>#DIV/0!</v>
      </c>
      <c r="F48" s="203" t="e">
        <f>PERCENTILE(H48:M48,0.75)</f>
        <v>#NUM!</v>
      </c>
      <c r="G48" s="213" t="e">
        <f>PERCENTILE(H48:M48,0.9)</f>
        <v>#NUM!</v>
      </c>
      <c r="H48" s="36"/>
      <c r="I48" s="37"/>
      <c r="J48" s="37"/>
      <c r="K48" s="37"/>
      <c r="L48" s="37"/>
      <c r="M48" s="86"/>
    </row>
    <row r="49" spans="1:14" x14ac:dyDescent="0.25">
      <c r="A49" s="36" t="s">
        <v>96</v>
      </c>
      <c r="B49" s="107"/>
      <c r="C49" s="220">
        <f>COUNT($H49:$M49)</f>
        <v>1</v>
      </c>
      <c r="D49" s="205">
        <f>AVERAGE(H49:M49)</f>
        <v>3.0000000000000001E-3</v>
      </c>
      <c r="E49" s="203" t="e">
        <f>STDEV(H49:M49)</f>
        <v>#DIV/0!</v>
      </c>
      <c r="F49" s="203">
        <f>PERCENTILE(H49:M49,0.75)</f>
        <v>3.0000000000000001E-3</v>
      </c>
      <c r="G49" s="213">
        <f>PERCENTILE(H49:M49,0.9)</f>
        <v>3.0000000000000001E-3</v>
      </c>
      <c r="H49" s="36"/>
      <c r="I49" s="37">
        <v>3.0000000000000001E-3</v>
      </c>
      <c r="J49" s="37"/>
      <c r="K49" s="37"/>
      <c r="L49" s="37"/>
      <c r="M49" s="86"/>
    </row>
    <row r="50" spans="1:14" x14ac:dyDescent="0.25">
      <c r="A50" s="36" t="s">
        <v>98</v>
      </c>
      <c r="B50" s="107"/>
      <c r="C50" s="220">
        <f>COUNT($H50:$M50)</f>
        <v>1</v>
      </c>
      <c r="D50" s="205">
        <f>AVERAGE(H50:M50)</f>
        <v>2E-3</v>
      </c>
      <c r="E50" s="203" t="e">
        <f>STDEV(H50:M50)</f>
        <v>#DIV/0!</v>
      </c>
      <c r="F50" s="203">
        <f>PERCENTILE(H50:M50,0.75)</f>
        <v>2E-3</v>
      </c>
      <c r="G50" s="213">
        <f>PERCENTILE(H50:M50,0.9)</f>
        <v>2E-3</v>
      </c>
      <c r="H50" s="36"/>
      <c r="I50" s="37">
        <v>2E-3</v>
      </c>
      <c r="J50" s="37"/>
      <c r="K50" s="37"/>
      <c r="L50" s="37"/>
      <c r="M50" s="86"/>
    </row>
    <row r="51" spans="1:14" x14ac:dyDescent="0.25">
      <c r="A51" s="36" t="s">
        <v>99</v>
      </c>
      <c r="B51" s="107"/>
      <c r="C51" s="220">
        <f>COUNT($H51:$M51)</f>
        <v>1</v>
      </c>
      <c r="D51" s="205">
        <f>AVERAGE(H51:M51)</f>
        <v>0.25</v>
      </c>
      <c r="E51" s="203" t="e">
        <f>STDEV(H51:M51)</f>
        <v>#DIV/0!</v>
      </c>
      <c r="F51" s="203">
        <f>PERCENTILE(H51:M51,0.75)</f>
        <v>0.25</v>
      </c>
      <c r="G51" s="213">
        <f>PERCENTILE(H51:M51,0.9)</f>
        <v>0.25</v>
      </c>
      <c r="H51" s="36"/>
      <c r="I51" s="37"/>
      <c r="J51" s="37"/>
      <c r="K51" s="37"/>
      <c r="L51" s="37">
        <v>0.25</v>
      </c>
      <c r="M51" s="86"/>
    </row>
    <row r="52" spans="1:14" x14ac:dyDescent="0.25">
      <c r="A52" s="24" t="s">
        <v>100</v>
      </c>
      <c r="B52" s="20"/>
      <c r="C52" s="221">
        <f>COUNT($H52:$M52)</f>
        <v>1</v>
      </c>
      <c r="D52" s="234">
        <f>AVERAGE(H52:M52)</f>
        <v>0</v>
      </c>
      <c r="E52" s="215" t="e">
        <f>STDEV(H52:M52)</f>
        <v>#DIV/0!</v>
      </c>
      <c r="F52" s="215">
        <f>PERCENTILE(H52:M52,0.75)</f>
        <v>0</v>
      </c>
      <c r="G52" s="216">
        <f>PERCENTILE(H52:M52,0.9)</f>
        <v>0</v>
      </c>
      <c r="H52" s="24"/>
      <c r="I52" s="21"/>
      <c r="J52" s="21"/>
      <c r="K52" s="21"/>
      <c r="L52" s="493">
        <v>0</v>
      </c>
      <c r="M52" s="22"/>
    </row>
    <row r="53" spans="1:14" x14ac:dyDescent="0.25">
      <c r="H53" s="494">
        <f t="shared" ref="H53:M53" si="10">COUNTA(H15:H52)</f>
        <v>5</v>
      </c>
      <c r="I53" s="494">
        <f t="shared" si="10"/>
        <v>12</v>
      </c>
      <c r="J53" s="494">
        <f t="shared" si="10"/>
        <v>5</v>
      </c>
      <c r="K53" s="494">
        <f t="shared" si="10"/>
        <v>5</v>
      </c>
      <c r="L53" s="494">
        <f t="shared" si="10"/>
        <v>2</v>
      </c>
      <c r="M53" s="494">
        <f t="shared" si="10"/>
        <v>3</v>
      </c>
      <c r="N53" s="494">
        <f>SUM(H53:M53)</f>
        <v>32</v>
      </c>
    </row>
    <row r="55" spans="1:14" x14ac:dyDescent="0.25">
      <c r="A55" t="s">
        <v>101</v>
      </c>
    </row>
    <row r="56" spans="1:14" x14ac:dyDescent="0.25">
      <c r="A56" t="s">
        <v>102</v>
      </c>
    </row>
    <row r="57" spans="1:14" x14ac:dyDescent="0.25">
      <c r="A57" t="s">
        <v>103</v>
      </c>
    </row>
  </sheetData>
  <sheetProtection algorithmName="SHA-512" hashValue="k7ApbGF7Vo0TGMsXcHo+yFTFDgKVedBa8iffwT+aaHLrhexNSI1EcPiSfodX1eLMVHbWBXsy2WwqKIsR5mcuVQ==" saltValue="yfV/v4vBbprD3cNjVWnVAA==" spinCount="100000" sheet="1" objects="1" scenarios="1"/>
  <conditionalFormatting sqref="C9:C52">
    <cfRule type="colorScale" priority="1">
      <colorScale>
        <cfvo type="num" val="0"/>
        <cfvo type="num" val="1"/>
        <cfvo type="num" val="5"/>
        <color theme="5"/>
        <color theme="9"/>
        <color theme="6"/>
      </colorScale>
    </cfRule>
  </conditionalFormatting>
  <hyperlinks>
    <hyperlink ref="H5" location="Referencer!A30" display="[25]" xr:uid="{00000000-0004-0000-0A00-000000000000}"/>
    <hyperlink ref="I5" location="Referencer!A30" display="[25]" xr:uid="{00000000-0004-0000-0A00-000001000000}"/>
    <hyperlink ref="L5" location="Referencer!A45" display="[40]" xr:uid="{00000000-0004-0000-0A00-000002000000}"/>
    <hyperlink ref="M5" location="Referencer!A37" display="[32]" xr:uid="{00000000-0004-0000-0A00-000003000000}"/>
    <hyperlink ref="J5" location="Referencer!A55" display="[50]" xr:uid="{00000000-0004-0000-0A00-000004000000}"/>
    <hyperlink ref="K5" location="Referencer!A56" display="[51]" xr:uid="{00000000-0004-0000-0A00-000005000000}"/>
  </hyperlinks>
  <pageMargins left="0.70866141732283472" right="0.70866141732283472" top="0.74803149606299213" bottom="0.74803149606299213" header="0.31496062992125984" footer="0.31496062992125984"/>
  <pageSetup paperSize="8" scale="48"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499984740745262"/>
  </sheetPr>
  <dimension ref="A1:K57"/>
  <sheetViews>
    <sheetView zoomScale="90" zoomScaleNormal="90" workbookViewId="0">
      <pane xSplit="1" topLeftCell="B1" activePane="topRight" state="frozen"/>
      <selection pane="topRight" activeCell="G12" sqref="G12"/>
    </sheetView>
  </sheetViews>
  <sheetFormatPr defaultRowHeight="15" x14ac:dyDescent="0.25"/>
  <cols>
    <col min="1" max="1" width="24.5703125" bestFit="1" customWidth="1"/>
    <col min="2" max="2" width="6.5703125" bestFit="1" customWidth="1"/>
    <col min="3" max="6" width="15.140625" style="45" customWidth="1"/>
    <col min="7" max="7" width="17" style="45" bestFit="1" customWidth="1"/>
    <col min="8" max="8" width="15.140625" style="45" customWidth="1"/>
    <col min="9" max="9" width="18.28515625" style="33" bestFit="1" customWidth="1"/>
    <col min="10" max="10" width="19.5703125" style="45" customWidth="1"/>
    <col min="11" max="11" width="18.5703125" customWidth="1"/>
  </cols>
  <sheetData>
    <row r="1" spans="1:11" ht="18.75" x14ac:dyDescent="0.3">
      <c r="A1" s="171" t="s">
        <v>358</v>
      </c>
    </row>
    <row r="2" spans="1:11" s="4" customFormat="1" ht="18.75" x14ac:dyDescent="0.3">
      <c r="A2" s="167"/>
      <c r="B2" s="167"/>
      <c r="C2" s="317"/>
      <c r="D2" s="317"/>
      <c r="E2" s="317"/>
      <c r="F2" s="317"/>
      <c r="G2" s="317"/>
      <c r="H2" s="317"/>
      <c r="I2" s="317"/>
      <c r="J2" s="233"/>
    </row>
    <row r="3" spans="1:11" s="14" customFormat="1" x14ac:dyDescent="0.25">
      <c r="A3" s="57" t="s">
        <v>118</v>
      </c>
      <c r="B3" s="232"/>
      <c r="C3" s="298"/>
      <c r="D3" s="298"/>
      <c r="E3" s="298"/>
      <c r="F3" s="298"/>
      <c r="G3" s="298"/>
      <c r="H3" s="298"/>
      <c r="I3" s="298"/>
      <c r="J3" s="179"/>
      <c r="K3" s="183"/>
    </row>
    <row r="4" spans="1:11" s="14" customFormat="1" x14ac:dyDescent="0.25">
      <c r="A4" s="57" t="s">
        <v>145</v>
      </c>
      <c r="B4" s="10"/>
      <c r="C4" s="298"/>
      <c r="D4" s="298"/>
      <c r="E4" s="298"/>
      <c r="F4" s="298"/>
      <c r="G4" s="298"/>
      <c r="H4" s="298"/>
      <c r="I4" s="298"/>
      <c r="J4" s="181"/>
      <c r="K4" s="184"/>
    </row>
    <row r="5" spans="1:11" s="14" customFormat="1" x14ac:dyDescent="0.25">
      <c r="A5" s="57" t="s">
        <v>37</v>
      </c>
      <c r="B5" s="10"/>
      <c r="C5" s="33"/>
      <c r="D5" s="33"/>
      <c r="E5" s="33"/>
      <c r="F5" s="33"/>
      <c r="G5" s="33"/>
      <c r="H5" s="33"/>
      <c r="I5" s="45"/>
      <c r="J5" s="36"/>
      <c r="K5" s="184"/>
    </row>
    <row r="6" spans="1:11" s="45" customFormat="1" x14ac:dyDescent="0.25">
      <c r="A6" s="32" t="s">
        <v>104</v>
      </c>
      <c r="B6" s="38"/>
      <c r="C6" s="33"/>
      <c r="D6" s="33"/>
      <c r="E6" s="33"/>
      <c r="F6" s="33"/>
      <c r="G6" s="33"/>
      <c r="H6" s="33"/>
      <c r="I6" s="33"/>
      <c r="J6" s="32"/>
      <c r="K6" s="31"/>
    </row>
    <row r="7" spans="1:11" s="14" customFormat="1" x14ac:dyDescent="0.25">
      <c r="A7" s="60" t="s">
        <v>219</v>
      </c>
      <c r="B7" s="105"/>
      <c r="C7" s="16" t="s">
        <v>104</v>
      </c>
      <c r="D7" s="16" t="s">
        <v>383</v>
      </c>
      <c r="E7" s="16" t="s">
        <v>208</v>
      </c>
      <c r="F7" s="16" t="s">
        <v>384</v>
      </c>
      <c r="G7" s="16" t="s">
        <v>446</v>
      </c>
      <c r="H7" s="16" t="s">
        <v>227</v>
      </c>
      <c r="I7" s="16" t="s">
        <v>209</v>
      </c>
      <c r="J7" s="15"/>
      <c r="K7" s="61"/>
    </row>
    <row r="8" spans="1:11" x14ac:dyDescent="0.25">
      <c r="A8" s="25" t="s">
        <v>49</v>
      </c>
      <c r="B8" s="106" t="s">
        <v>50</v>
      </c>
      <c r="C8" s="296"/>
      <c r="D8" s="296"/>
      <c r="E8" s="296"/>
      <c r="F8" s="296"/>
      <c r="G8" s="296"/>
      <c r="H8" s="296"/>
      <c r="J8" s="32"/>
      <c r="K8" s="86"/>
    </row>
    <row r="9" spans="1:11" x14ac:dyDescent="0.25">
      <c r="A9" s="36" t="s">
        <v>51</v>
      </c>
      <c r="B9" s="107" t="s">
        <v>231</v>
      </c>
      <c r="C9" s="40">
        <f>COUNT(J9:K9)</f>
        <v>0</v>
      </c>
      <c r="D9" s="166">
        <f>MIN(J9:K9)</f>
        <v>0</v>
      </c>
      <c r="E9" s="166" t="e">
        <f>AVERAGE(J9:K9)</f>
        <v>#DIV/0!</v>
      </c>
      <c r="F9" s="166">
        <f>MAX(J9:K9)</f>
        <v>0</v>
      </c>
      <c r="G9" s="352" t="e">
        <f>STDEV(J9:K9)</f>
        <v>#DIV/0!</v>
      </c>
      <c r="H9" s="296" t="e">
        <f>PERCENTILE(J9:K9,0.75)</f>
        <v>#NUM!</v>
      </c>
      <c r="I9" s="297" t="e">
        <f>PERCENTILE(J9:K9,0.9)</f>
        <v>#NUM!</v>
      </c>
      <c r="J9" s="32"/>
      <c r="K9" s="86"/>
    </row>
    <row r="10" spans="1:11" x14ac:dyDescent="0.25">
      <c r="A10" s="36" t="s">
        <v>52</v>
      </c>
      <c r="B10" s="107" t="s">
        <v>53</v>
      </c>
      <c r="C10" s="40">
        <f t="shared" ref="C10:C52" si="0">COUNT(J10:K10)</f>
        <v>0</v>
      </c>
      <c r="D10" s="166">
        <f t="shared" ref="D10:D52" si="1">MIN(J10:K10)</f>
        <v>0</v>
      </c>
      <c r="E10" s="166" t="e">
        <f t="shared" ref="E10:E52" si="2">AVERAGE(J10:K10)</f>
        <v>#DIV/0!</v>
      </c>
      <c r="F10" s="166">
        <f t="shared" ref="F10:F52" si="3">MAX(J10:K10)</f>
        <v>0</v>
      </c>
      <c r="G10" s="352" t="e">
        <f t="shared" ref="G10:G52" si="4">STDEV(J10:K10)</f>
        <v>#DIV/0!</v>
      </c>
      <c r="H10" s="296" t="e">
        <f t="shared" ref="H10:H52" si="5">PERCENTILE(J10:K10,0.75)</f>
        <v>#NUM!</v>
      </c>
      <c r="I10" s="297" t="e">
        <f t="shared" ref="I10:I52" si="6">PERCENTILE(J10:K10,0.9)</f>
        <v>#NUM!</v>
      </c>
      <c r="J10" s="32"/>
      <c r="K10" s="86"/>
    </row>
    <row r="11" spans="1:11" x14ac:dyDescent="0.25">
      <c r="A11" s="36" t="s">
        <v>54</v>
      </c>
      <c r="B11" s="107" t="s">
        <v>53</v>
      </c>
      <c r="C11" s="40">
        <f t="shared" si="0"/>
        <v>0</v>
      </c>
      <c r="D11" s="166">
        <f t="shared" si="1"/>
        <v>0</v>
      </c>
      <c r="E11" s="166" t="e">
        <f t="shared" si="2"/>
        <v>#DIV/0!</v>
      </c>
      <c r="F11" s="166">
        <f t="shared" si="3"/>
        <v>0</v>
      </c>
      <c r="G11" s="352" t="e">
        <f t="shared" si="4"/>
        <v>#DIV/0!</v>
      </c>
      <c r="H11" s="296" t="e">
        <f t="shared" si="5"/>
        <v>#NUM!</v>
      </c>
      <c r="I11" s="297" t="e">
        <f t="shared" si="6"/>
        <v>#NUM!</v>
      </c>
      <c r="J11" s="32"/>
      <c r="K11" s="86"/>
    </row>
    <row r="12" spans="1:11" x14ac:dyDescent="0.25">
      <c r="A12" s="36" t="s">
        <v>55</v>
      </c>
      <c r="B12" s="107" t="s">
        <v>53</v>
      </c>
      <c r="C12" s="40">
        <f t="shared" si="0"/>
        <v>0</v>
      </c>
      <c r="D12" s="166">
        <f t="shared" si="1"/>
        <v>0</v>
      </c>
      <c r="E12" s="166" t="e">
        <f t="shared" si="2"/>
        <v>#DIV/0!</v>
      </c>
      <c r="F12" s="166">
        <f t="shared" si="3"/>
        <v>0</v>
      </c>
      <c r="G12" s="352" t="e">
        <f t="shared" si="4"/>
        <v>#DIV/0!</v>
      </c>
      <c r="H12" s="296" t="e">
        <f t="shared" si="5"/>
        <v>#NUM!</v>
      </c>
      <c r="I12" s="297" t="e">
        <f t="shared" si="6"/>
        <v>#NUM!</v>
      </c>
      <c r="J12" s="32"/>
      <c r="K12" s="86"/>
    </row>
    <row r="13" spans="1:11" x14ac:dyDescent="0.25">
      <c r="A13" s="36"/>
      <c r="B13" s="107"/>
      <c r="C13" s="40"/>
      <c r="D13" s="166"/>
      <c r="E13" s="166"/>
      <c r="F13" s="166"/>
      <c r="G13" s="352"/>
      <c r="H13" s="296"/>
      <c r="I13" s="297"/>
      <c r="J13" s="32"/>
      <c r="K13" s="86"/>
    </row>
    <row r="14" spans="1:11" x14ac:dyDescent="0.25">
      <c r="A14" s="25" t="s">
        <v>56</v>
      </c>
      <c r="B14" s="106"/>
      <c r="C14" s="40"/>
      <c r="D14" s="166"/>
      <c r="E14" s="166"/>
      <c r="F14" s="166"/>
      <c r="G14" s="352"/>
      <c r="H14" s="296"/>
      <c r="I14" s="297"/>
      <c r="J14" s="32"/>
      <c r="K14" s="86"/>
    </row>
    <row r="15" spans="1:11" x14ac:dyDescent="0.25">
      <c r="A15" s="36" t="s">
        <v>57</v>
      </c>
      <c r="B15" s="107" t="s">
        <v>53</v>
      </c>
      <c r="C15" s="40">
        <f t="shared" si="0"/>
        <v>0</v>
      </c>
      <c r="D15" s="166">
        <f t="shared" si="1"/>
        <v>0</v>
      </c>
      <c r="E15" s="166" t="e">
        <f t="shared" si="2"/>
        <v>#DIV/0!</v>
      </c>
      <c r="F15" s="166">
        <f t="shared" si="3"/>
        <v>0</v>
      </c>
      <c r="G15" s="352" t="e">
        <f t="shared" si="4"/>
        <v>#DIV/0!</v>
      </c>
      <c r="H15" s="296" t="e">
        <f t="shared" si="5"/>
        <v>#NUM!</v>
      </c>
      <c r="I15" s="297" t="e">
        <f t="shared" si="6"/>
        <v>#NUM!</v>
      </c>
      <c r="J15" s="32"/>
      <c r="K15" s="86"/>
    </row>
    <row r="16" spans="1:11" x14ac:dyDescent="0.25">
      <c r="A16" s="36" t="s">
        <v>59</v>
      </c>
      <c r="B16" s="107" t="s">
        <v>53</v>
      </c>
      <c r="C16" s="40">
        <f t="shared" si="0"/>
        <v>0</v>
      </c>
      <c r="D16" s="166">
        <f t="shared" si="1"/>
        <v>0</v>
      </c>
      <c r="E16" s="166" t="e">
        <f t="shared" si="2"/>
        <v>#DIV/0!</v>
      </c>
      <c r="F16" s="166">
        <f t="shared" si="3"/>
        <v>0</v>
      </c>
      <c r="G16" s="352" t="e">
        <f t="shared" si="4"/>
        <v>#DIV/0!</v>
      </c>
      <c r="H16" s="296" t="e">
        <f t="shared" si="5"/>
        <v>#NUM!</v>
      </c>
      <c r="I16" s="297" t="e">
        <f t="shared" si="6"/>
        <v>#NUM!</v>
      </c>
      <c r="J16" s="32"/>
      <c r="K16" s="86"/>
    </row>
    <row r="17" spans="1:11" x14ac:dyDescent="0.25">
      <c r="A17" s="36"/>
      <c r="B17" s="107"/>
      <c r="C17" s="40"/>
      <c r="D17" s="166"/>
      <c r="E17" s="166"/>
      <c r="F17" s="166"/>
      <c r="G17" s="352"/>
      <c r="H17" s="296"/>
      <c r="I17" s="297"/>
      <c r="J17" s="32"/>
      <c r="K17" s="86"/>
    </row>
    <row r="18" spans="1:11" x14ac:dyDescent="0.25">
      <c r="A18" s="25" t="s">
        <v>60</v>
      </c>
      <c r="B18" s="106"/>
      <c r="C18" s="40"/>
      <c r="D18" s="166"/>
      <c r="E18" s="166"/>
      <c r="F18" s="166"/>
      <c r="G18" s="352"/>
      <c r="H18" s="296"/>
      <c r="I18" s="297"/>
      <c r="J18" s="32"/>
      <c r="K18" s="86"/>
    </row>
    <row r="19" spans="1:11" x14ac:dyDescent="0.25">
      <c r="A19" s="36" t="s">
        <v>61</v>
      </c>
      <c r="B19" s="107" t="s">
        <v>62</v>
      </c>
      <c r="C19" s="40">
        <f t="shared" si="0"/>
        <v>0</v>
      </c>
      <c r="D19" s="166">
        <f t="shared" si="1"/>
        <v>0</v>
      </c>
      <c r="E19" s="166" t="e">
        <f t="shared" si="2"/>
        <v>#DIV/0!</v>
      </c>
      <c r="F19" s="166">
        <f t="shared" si="3"/>
        <v>0</v>
      </c>
      <c r="G19" s="352" t="e">
        <f t="shared" si="4"/>
        <v>#DIV/0!</v>
      </c>
      <c r="H19" s="296" t="e">
        <f t="shared" si="5"/>
        <v>#NUM!</v>
      </c>
      <c r="I19" s="297" t="e">
        <f t="shared" si="6"/>
        <v>#NUM!</v>
      </c>
      <c r="J19" s="32"/>
      <c r="K19" s="86"/>
    </row>
    <row r="20" spans="1:11" x14ac:dyDescent="0.25">
      <c r="A20" s="36" t="s">
        <v>63</v>
      </c>
      <c r="B20" s="107" t="s">
        <v>62</v>
      </c>
      <c r="C20" s="40">
        <f t="shared" si="0"/>
        <v>0</v>
      </c>
      <c r="D20" s="166">
        <f t="shared" si="1"/>
        <v>0</v>
      </c>
      <c r="E20" s="166" t="e">
        <f t="shared" si="2"/>
        <v>#DIV/0!</v>
      </c>
      <c r="F20" s="166">
        <f t="shared" si="3"/>
        <v>0</v>
      </c>
      <c r="G20" s="352" t="e">
        <f t="shared" si="4"/>
        <v>#DIV/0!</v>
      </c>
      <c r="H20" s="296" t="e">
        <f t="shared" si="5"/>
        <v>#NUM!</v>
      </c>
      <c r="I20" s="297" t="e">
        <f t="shared" si="6"/>
        <v>#NUM!</v>
      </c>
      <c r="J20" s="32"/>
      <c r="K20" s="86"/>
    </row>
    <row r="21" spans="1:11" x14ac:dyDescent="0.25">
      <c r="A21" s="36" t="s">
        <v>65</v>
      </c>
      <c r="B21" s="107" t="s">
        <v>62</v>
      </c>
      <c r="C21" s="40">
        <f t="shared" si="0"/>
        <v>0</v>
      </c>
      <c r="D21" s="166">
        <f t="shared" si="1"/>
        <v>0</v>
      </c>
      <c r="E21" s="166" t="e">
        <f t="shared" si="2"/>
        <v>#DIV/0!</v>
      </c>
      <c r="F21" s="166">
        <f t="shared" si="3"/>
        <v>0</v>
      </c>
      <c r="G21" s="352" t="e">
        <f t="shared" si="4"/>
        <v>#DIV/0!</v>
      </c>
      <c r="H21" s="296" t="e">
        <f t="shared" si="5"/>
        <v>#NUM!</v>
      </c>
      <c r="I21" s="297" t="e">
        <f t="shared" si="6"/>
        <v>#NUM!</v>
      </c>
      <c r="J21" s="32"/>
      <c r="K21" s="86"/>
    </row>
    <row r="22" spans="1:11" x14ac:dyDescent="0.25">
      <c r="A22" s="36" t="s">
        <v>66</v>
      </c>
      <c r="B22" s="107" t="s">
        <v>62</v>
      </c>
      <c r="C22" s="40">
        <f t="shared" si="0"/>
        <v>0</v>
      </c>
      <c r="D22" s="166">
        <f t="shared" si="1"/>
        <v>0</v>
      </c>
      <c r="E22" s="166" t="e">
        <f t="shared" si="2"/>
        <v>#DIV/0!</v>
      </c>
      <c r="F22" s="166">
        <f t="shared" si="3"/>
        <v>0</v>
      </c>
      <c r="G22" s="352" t="e">
        <f t="shared" si="4"/>
        <v>#DIV/0!</v>
      </c>
      <c r="H22" s="296" t="e">
        <f t="shared" si="5"/>
        <v>#NUM!</v>
      </c>
      <c r="I22" s="297" t="e">
        <f t="shared" si="6"/>
        <v>#NUM!</v>
      </c>
      <c r="J22" s="32"/>
      <c r="K22" s="86"/>
    </row>
    <row r="23" spans="1:11" x14ac:dyDescent="0.25">
      <c r="A23" s="36" t="s">
        <v>69</v>
      </c>
      <c r="B23" s="107" t="s">
        <v>62</v>
      </c>
      <c r="C23" s="40">
        <f t="shared" si="0"/>
        <v>0</v>
      </c>
      <c r="D23" s="166">
        <f t="shared" si="1"/>
        <v>0</v>
      </c>
      <c r="E23" s="166" t="e">
        <f t="shared" si="2"/>
        <v>#DIV/0!</v>
      </c>
      <c r="F23" s="166">
        <f t="shared" si="3"/>
        <v>0</v>
      </c>
      <c r="G23" s="352" t="e">
        <f t="shared" si="4"/>
        <v>#DIV/0!</v>
      </c>
      <c r="H23" s="296" t="e">
        <f t="shared" si="5"/>
        <v>#NUM!</v>
      </c>
      <c r="I23" s="297" t="e">
        <f t="shared" si="6"/>
        <v>#NUM!</v>
      </c>
      <c r="J23" s="32"/>
      <c r="K23" s="86"/>
    </row>
    <row r="24" spans="1:11" x14ac:dyDescent="0.25">
      <c r="A24" s="36" t="s">
        <v>70</v>
      </c>
      <c r="B24" s="107" t="s">
        <v>62</v>
      </c>
      <c r="C24" s="40">
        <f t="shared" si="0"/>
        <v>0</v>
      </c>
      <c r="D24" s="166">
        <f t="shared" si="1"/>
        <v>0</v>
      </c>
      <c r="E24" s="166" t="e">
        <f t="shared" si="2"/>
        <v>#DIV/0!</v>
      </c>
      <c r="F24" s="166">
        <f t="shared" si="3"/>
        <v>0</v>
      </c>
      <c r="G24" s="352" t="e">
        <f t="shared" si="4"/>
        <v>#DIV/0!</v>
      </c>
      <c r="H24" s="296" t="e">
        <f t="shared" si="5"/>
        <v>#NUM!</v>
      </c>
      <c r="I24" s="297" t="e">
        <f t="shared" si="6"/>
        <v>#NUM!</v>
      </c>
      <c r="J24" s="32"/>
      <c r="K24" s="86"/>
    </row>
    <row r="25" spans="1:11" x14ac:dyDescent="0.25">
      <c r="A25" s="36"/>
      <c r="B25" s="107"/>
      <c r="C25" s="40"/>
      <c r="D25" s="166"/>
      <c r="E25" s="166"/>
      <c r="F25" s="166"/>
      <c r="G25" s="352"/>
      <c r="H25" s="296"/>
      <c r="I25" s="297"/>
      <c r="J25" s="32"/>
      <c r="K25" s="86"/>
    </row>
    <row r="26" spans="1:11" x14ac:dyDescent="0.25">
      <c r="A26" s="25" t="s">
        <v>71</v>
      </c>
      <c r="B26" s="108"/>
      <c r="C26" s="40"/>
      <c r="D26" s="166"/>
      <c r="E26" s="166"/>
      <c r="F26" s="166"/>
      <c r="G26" s="352"/>
      <c r="H26" s="296"/>
      <c r="I26" s="297"/>
      <c r="J26" s="32"/>
      <c r="K26" s="86"/>
    </row>
    <row r="27" spans="1:11" x14ac:dyDescent="0.25">
      <c r="A27" s="36" t="s">
        <v>72</v>
      </c>
      <c r="B27" s="108" t="s">
        <v>62</v>
      </c>
      <c r="C27" s="40">
        <f t="shared" si="0"/>
        <v>0</v>
      </c>
      <c r="D27" s="166">
        <f t="shared" si="1"/>
        <v>0</v>
      </c>
      <c r="E27" s="166" t="e">
        <f t="shared" si="2"/>
        <v>#DIV/0!</v>
      </c>
      <c r="F27" s="166">
        <f t="shared" si="3"/>
        <v>0</v>
      </c>
      <c r="G27" s="352" t="e">
        <f t="shared" si="4"/>
        <v>#DIV/0!</v>
      </c>
      <c r="H27" s="296" t="e">
        <f t="shared" si="5"/>
        <v>#NUM!</v>
      </c>
      <c r="I27" s="297" t="e">
        <f t="shared" si="6"/>
        <v>#NUM!</v>
      </c>
      <c r="J27" s="32"/>
      <c r="K27" s="86"/>
    </row>
    <row r="28" spans="1:11" x14ac:dyDescent="0.25">
      <c r="A28" s="36" t="s">
        <v>74</v>
      </c>
      <c r="B28" s="108" t="s">
        <v>62</v>
      </c>
      <c r="C28" s="40">
        <f t="shared" si="0"/>
        <v>0</v>
      </c>
      <c r="D28" s="166">
        <f t="shared" si="1"/>
        <v>0</v>
      </c>
      <c r="E28" s="166" t="e">
        <f t="shared" si="2"/>
        <v>#DIV/0!</v>
      </c>
      <c r="F28" s="166">
        <f t="shared" si="3"/>
        <v>0</v>
      </c>
      <c r="G28" s="352" t="e">
        <f t="shared" si="4"/>
        <v>#DIV/0!</v>
      </c>
      <c r="H28" s="296" t="e">
        <f t="shared" si="5"/>
        <v>#NUM!</v>
      </c>
      <c r="I28" s="297" t="e">
        <f t="shared" si="6"/>
        <v>#NUM!</v>
      </c>
      <c r="J28" s="32"/>
      <c r="K28" s="86"/>
    </row>
    <row r="29" spans="1:11" x14ac:dyDescent="0.25">
      <c r="A29" s="36" t="s">
        <v>76</v>
      </c>
      <c r="B29" s="108" t="s">
        <v>62</v>
      </c>
      <c r="C29" s="40">
        <f t="shared" si="0"/>
        <v>0</v>
      </c>
      <c r="D29" s="166">
        <f t="shared" si="1"/>
        <v>0</v>
      </c>
      <c r="E29" s="166" t="e">
        <f t="shared" si="2"/>
        <v>#DIV/0!</v>
      </c>
      <c r="F29" s="166">
        <f t="shared" si="3"/>
        <v>0</v>
      </c>
      <c r="G29" s="352" t="e">
        <f t="shared" si="4"/>
        <v>#DIV/0!</v>
      </c>
      <c r="H29" s="296" t="e">
        <f t="shared" si="5"/>
        <v>#NUM!</v>
      </c>
      <c r="I29" s="297" t="e">
        <f t="shared" si="6"/>
        <v>#NUM!</v>
      </c>
      <c r="J29" s="32"/>
      <c r="K29" s="86"/>
    </row>
    <row r="30" spans="1:11" x14ac:dyDescent="0.25">
      <c r="A30" s="36" t="s">
        <v>77</v>
      </c>
      <c r="B30" s="108" t="s">
        <v>62</v>
      </c>
      <c r="C30" s="40">
        <f t="shared" si="0"/>
        <v>0</v>
      </c>
      <c r="D30" s="166">
        <f t="shared" si="1"/>
        <v>0</v>
      </c>
      <c r="E30" s="166" t="e">
        <f t="shared" si="2"/>
        <v>#DIV/0!</v>
      </c>
      <c r="F30" s="166">
        <f t="shared" si="3"/>
        <v>0</v>
      </c>
      <c r="G30" s="352" t="e">
        <f t="shared" si="4"/>
        <v>#DIV/0!</v>
      </c>
      <c r="H30" s="296" t="e">
        <f t="shared" si="5"/>
        <v>#NUM!</v>
      </c>
      <c r="I30" s="297" t="e">
        <f t="shared" si="6"/>
        <v>#NUM!</v>
      </c>
      <c r="J30" s="32"/>
      <c r="K30" s="86"/>
    </row>
    <row r="31" spans="1:11" x14ac:dyDescent="0.25">
      <c r="A31" s="44" t="s">
        <v>78</v>
      </c>
      <c r="B31" s="108" t="s">
        <v>62</v>
      </c>
      <c r="C31" s="40">
        <f t="shared" si="0"/>
        <v>0</v>
      </c>
      <c r="D31" s="166">
        <f t="shared" si="1"/>
        <v>0</v>
      </c>
      <c r="E31" s="166" t="e">
        <f t="shared" si="2"/>
        <v>#DIV/0!</v>
      </c>
      <c r="F31" s="166">
        <f t="shared" si="3"/>
        <v>0</v>
      </c>
      <c r="G31" s="352" t="e">
        <f t="shared" si="4"/>
        <v>#DIV/0!</v>
      </c>
      <c r="H31" s="296" t="e">
        <f t="shared" si="5"/>
        <v>#NUM!</v>
      </c>
      <c r="I31" s="297" t="e">
        <f t="shared" si="6"/>
        <v>#NUM!</v>
      </c>
      <c r="J31" s="32"/>
      <c r="K31" s="86"/>
    </row>
    <row r="32" spans="1:11" x14ac:dyDescent="0.25">
      <c r="A32" s="36" t="s">
        <v>79</v>
      </c>
      <c r="B32" s="108" t="s">
        <v>62</v>
      </c>
      <c r="C32" s="40">
        <f t="shared" si="0"/>
        <v>0</v>
      </c>
      <c r="D32" s="166">
        <f t="shared" si="1"/>
        <v>0</v>
      </c>
      <c r="E32" s="166" t="e">
        <f t="shared" si="2"/>
        <v>#DIV/0!</v>
      </c>
      <c r="F32" s="166">
        <f t="shared" si="3"/>
        <v>0</v>
      </c>
      <c r="G32" s="352" t="e">
        <f t="shared" si="4"/>
        <v>#DIV/0!</v>
      </c>
      <c r="H32" s="296" t="e">
        <f t="shared" si="5"/>
        <v>#NUM!</v>
      </c>
      <c r="I32" s="297" t="e">
        <f t="shared" si="6"/>
        <v>#NUM!</v>
      </c>
      <c r="J32" s="32"/>
      <c r="K32" s="86"/>
    </row>
    <row r="33" spans="1:11" x14ac:dyDescent="0.25">
      <c r="A33" s="36" t="s">
        <v>80</v>
      </c>
      <c r="B33" s="108" t="s">
        <v>62</v>
      </c>
      <c r="C33" s="40">
        <f t="shared" si="0"/>
        <v>0</v>
      </c>
      <c r="D33" s="166">
        <f t="shared" si="1"/>
        <v>0</v>
      </c>
      <c r="E33" s="166" t="e">
        <f t="shared" si="2"/>
        <v>#DIV/0!</v>
      </c>
      <c r="F33" s="166">
        <f t="shared" si="3"/>
        <v>0</v>
      </c>
      <c r="G33" s="352" t="e">
        <f t="shared" si="4"/>
        <v>#DIV/0!</v>
      </c>
      <c r="H33" s="296" t="e">
        <f t="shared" si="5"/>
        <v>#NUM!</v>
      </c>
      <c r="I33" s="297" t="e">
        <f t="shared" si="6"/>
        <v>#NUM!</v>
      </c>
      <c r="J33" s="32"/>
      <c r="K33" s="86"/>
    </row>
    <row r="34" spans="1:11" x14ac:dyDescent="0.25">
      <c r="A34" s="36" t="s">
        <v>81</v>
      </c>
      <c r="B34" s="108" t="s">
        <v>62</v>
      </c>
      <c r="C34" s="40">
        <f t="shared" si="0"/>
        <v>0</v>
      </c>
      <c r="D34" s="166">
        <f t="shared" si="1"/>
        <v>0</v>
      </c>
      <c r="E34" s="166" t="e">
        <f t="shared" si="2"/>
        <v>#DIV/0!</v>
      </c>
      <c r="F34" s="166">
        <f t="shared" si="3"/>
        <v>0</v>
      </c>
      <c r="G34" s="352" t="e">
        <f t="shared" si="4"/>
        <v>#DIV/0!</v>
      </c>
      <c r="H34" s="296" t="e">
        <f t="shared" si="5"/>
        <v>#NUM!</v>
      </c>
      <c r="I34" s="297" t="e">
        <f t="shared" si="6"/>
        <v>#NUM!</v>
      </c>
      <c r="J34" s="32"/>
      <c r="K34" s="86"/>
    </row>
    <row r="35" spans="1:11" x14ac:dyDescent="0.25">
      <c r="A35" s="36" t="s">
        <v>82</v>
      </c>
      <c r="B35" s="108" t="s">
        <v>62</v>
      </c>
      <c r="C35" s="40">
        <f t="shared" si="0"/>
        <v>0</v>
      </c>
      <c r="D35" s="166">
        <f t="shared" si="1"/>
        <v>0</v>
      </c>
      <c r="E35" s="166" t="e">
        <f t="shared" si="2"/>
        <v>#DIV/0!</v>
      </c>
      <c r="F35" s="166">
        <f t="shared" si="3"/>
        <v>0</v>
      </c>
      <c r="G35" s="352" t="e">
        <f t="shared" si="4"/>
        <v>#DIV/0!</v>
      </c>
      <c r="H35" s="296" t="e">
        <f t="shared" si="5"/>
        <v>#NUM!</v>
      </c>
      <c r="I35" s="297" t="e">
        <f t="shared" si="6"/>
        <v>#NUM!</v>
      </c>
      <c r="J35" s="32"/>
      <c r="K35" s="86"/>
    </row>
    <row r="36" spans="1:11" x14ac:dyDescent="0.25">
      <c r="A36" s="36" t="s">
        <v>83</v>
      </c>
      <c r="B36" s="108" t="s">
        <v>62</v>
      </c>
      <c r="C36" s="40">
        <f t="shared" si="0"/>
        <v>0</v>
      </c>
      <c r="D36" s="166">
        <f t="shared" si="1"/>
        <v>0</v>
      </c>
      <c r="E36" s="166" t="e">
        <f t="shared" si="2"/>
        <v>#DIV/0!</v>
      </c>
      <c r="F36" s="166">
        <f t="shared" si="3"/>
        <v>0</v>
      </c>
      <c r="G36" s="352" t="e">
        <f t="shared" si="4"/>
        <v>#DIV/0!</v>
      </c>
      <c r="H36" s="296" t="e">
        <f t="shared" si="5"/>
        <v>#NUM!</v>
      </c>
      <c r="I36" s="297" t="e">
        <f t="shared" si="6"/>
        <v>#NUM!</v>
      </c>
      <c r="J36" s="32"/>
      <c r="K36" s="86"/>
    </row>
    <row r="37" spans="1:11" x14ac:dyDescent="0.25">
      <c r="A37" s="44"/>
      <c r="B37" s="108"/>
      <c r="C37" s="40"/>
      <c r="D37" s="166"/>
      <c r="E37" s="166"/>
      <c r="F37" s="166"/>
      <c r="G37" s="352"/>
      <c r="H37" s="296"/>
      <c r="I37" s="297"/>
      <c r="J37" s="32"/>
      <c r="K37" s="86"/>
    </row>
    <row r="38" spans="1:11" x14ac:dyDescent="0.25">
      <c r="A38" s="25" t="s">
        <v>84</v>
      </c>
      <c r="B38" s="108"/>
      <c r="C38" s="40"/>
      <c r="D38" s="166"/>
      <c r="E38" s="166"/>
      <c r="F38" s="166"/>
      <c r="G38" s="352"/>
      <c r="H38" s="296"/>
      <c r="I38" s="297"/>
      <c r="J38" s="32"/>
      <c r="K38" s="86"/>
    </row>
    <row r="39" spans="1:11" x14ac:dyDescent="0.25">
      <c r="A39" s="36" t="s">
        <v>86</v>
      </c>
      <c r="B39" s="108" t="s">
        <v>62</v>
      </c>
      <c r="C39" s="40">
        <f t="shared" si="0"/>
        <v>0</v>
      </c>
      <c r="D39" s="166">
        <f t="shared" si="1"/>
        <v>0</v>
      </c>
      <c r="E39" s="166" t="e">
        <f t="shared" si="2"/>
        <v>#DIV/0!</v>
      </c>
      <c r="F39" s="166">
        <f t="shared" si="3"/>
        <v>0</v>
      </c>
      <c r="G39" s="352" t="e">
        <f t="shared" si="4"/>
        <v>#DIV/0!</v>
      </c>
      <c r="H39" s="296" t="e">
        <f t="shared" si="5"/>
        <v>#NUM!</v>
      </c>
      <c r="I39" s="297" t="e">
        <f t="shared" si="6"/>
        <v>#NUM!</v>
      </c>
      <c r="J39" s="32"/>
      <c r="K39" s="86"/>
    </row>
    <row r="40" spans="1:11" x14ac:dyDescent="0.25">
      <c r="A40" s="36" t="s">
        <v>88</v>
      </c>
      <c r="B40" s="108" t="s">
        <v>62</v>
      </c>
      <c r="C40" s="40">
        <f t="shared" si="0"/>
        <v>0</v>
      </c>
      <c r="D40" s="166">
        <f t="shared" si="1"/>
        <v>0</v>
      </c>
      <c r="E40" s="166" t="e">
        <f t="shared" si="2"/>
        <v>#DIV/0!</v>
      </c>
      <c r="F40" s="166">
        <f t="shared" si="3"/>
        <v>0</v>
      </c>
      <c r="G40" s="352" t="e">
        <f t="shared" si="4"/>
        <v>#DIV/0!</v>
      </c>
      <c r="H40" s="296" t="e">
        <f t="shared" si="5"/>
        <v>#NUM!</v>
      </c>
      <c r="I40" s="297" t="e">
        <f t="shared" si="6"/>
        <v>#NUM!</v>
      </c>
      <c r="J40" s="32"/>
      <c r="K40" s="86"/>
    </row>
    <row r="41" spans="1:11" x14ac:dyDescent="0.25">
      <c r="A41" s="36" t="s">
        <v>89</v>
      </c>
      <c r="B41" s="108" t="s">
        <v>62</v>
      </c>
      <c r="C41" s="40">
        <f t="shared" si="0"/>
        <v>0</v>
      </c>
      <c r="D41" s="166">
        <f t="shared" si="1"/>
        <v>0</v>
      </c>
      <c r="E41" s="166" t="e">
        <f t="shared" si="2"/>
        <v>#DIV/0!</v>
      </c>
      <c r="F41" s="166">
        <f t="shared" si="3"/>
        <v>0</v>
      </c>
      <c r="G41" s="352" t="e">
        <f t="shared" si="4"/>
        <v>#DIV/0!</v>
      </c>
      <c r="H41" s="296" t="e">
        <f t="shared" si="5"/>
        <v>#NUM!</v>
      </c>
      <c r="I41" s="297" t="e">
        <f t="shared" si="6"/>
        <v>#NUM!</v>
      </c>
      <c r="J41" s="32"/>
      <c r="K41" s="86"/>
    </row>
    <row r="42" spans="1:11" x14ac:dyDescent="0.25">
      <c r="A42" s="36" t="s">
        <v>90</v>
      </c>
      <c r="B42" s="108" t="s">
        <v>62</v>
      </c>
      <c r="C42" s="40">
        <f t="shared" si="0"/>
        <v>0</v>
      </c>
      <c r="D42" s="166">
        <f t="shared" si="1"/>
        <v>0</v>
      </c>
      <c r="E42" s="166" t="e">
        <f t="shared" si="2"/>
        <v>#DIV/0!</v>
      </c>
      <c r="F42" s="166">
        <f t="shared" si="3"/>
        <v>0</v>
      </c>
      <c r="G42" s="352" t="e">
        <f t="shared" si="4"/>
        <v>#DIV/0!</v>
      </c>
      <c r="H42" s="296" t="e">
        <f t="shared" si="5"/>
        <v>#NUM!</v>
      </c>
      <c r="I42" s="297" t="e">
        <f t="shared" si="6"/>
        <v>#NUM!</v>
      </c>
      <c r="J42" s="32"/>
      <c r="K42" s="86"/>
    </row>
    <row r="43" spans="1:11" x14ac:dyDescent="0.25">
      <c r="A43" s="36"/>
      <c r="B43" s="108"/>
      <c r="C43" s="40"/>
      <c r="D43" s="166"/>
      <c r="E43" s="166"/>
      <c r="F43" s="166"/>
      <c r="G43" s="352"/>
      <c r="H43" s="296"/>
      <c r="I43" s="297"/>
      <c r="J43" s="32"/>
      <c r="K43" s="86"/>
    </row>
    <row r="44" spans="1:11" x14ac:dyDescent="0.25">
      <c r="A44" s="25" t="s">
        <v>91</v>
      </c>
      <c r="B44" s="108"/>
      <c r="C44" s="40"/>
      <c r="D44" s="166"/>
      <c r="E44" s="166"/>
      <c r="F44" s="166"/>
      <c r="G44" s="352"/>
      <c r="H44" s="296"/>
      <c r="I44" s="297"/>
      <c r="J44" s="32"/>
      <c r="K44" s="86"/>
    </row>
    <row r="45" spans="1:11" x14ac:dyDescent="0.25">
      <c r="A45" s="36" t="s">
        <v>92</v>
      </c>
      <c r="B45" s="108" t="s">
        <v>62</v>
      </c>
      <c r="C45" s="40">
        <f t="shared" si="0"/>
        <v>0</v>
      </c>
      <c r="D45" s="166">
        <f t="shared" si="1"/>
        <v>0</v>
      </c>
      <c r="E45" s="166" t="e">
        <f t="shared" si="2"/>
        <v>#DIV/0!</v>
      </c>
      <c r="F45" s="166">
        <f t="shared" si="3"/>
        <v>0</v>
      </c>
      <c r="G45" s="352" t="e">
        <f t="shared" si="4"/>
        <v>#DIV/0!</v>
      </c>
      <c r="H45" s="296" t="e">
        <f t="shared" si="5"/>
        <v>#NUM!</v>
      </c>
      <c r="I45" s="297" t="e">
        <f t="shared" si="6"/>
        <v>#NUM!</v>
      </c>
      <c r="J45" s="32"/>
      <c r="K45" s="86"/>
    </row>
    <row r="46" spans="1:11" s="37" customFormat="1" x14ac:dyDescent="0.25">
      <c r="A46" s="36"/>
      <c r="B46" s="107"/>
      <c r="C46" s="40"/>
      <c r="D46" s="166"/>
      <c r="E46" s="166"/>
      <c r="F46" s="166"/>
      <c r="G46" s="352"/>
      <c r="H46" s="296"/>
      <c r="I46" s="297"/>
      <c r="J46" s="32"/>
      <c r="K46" s="86"/>
    </row>
    <row r="47" spans="1:11" x14ac:dyDescent="0.25">
      <c r="A47" s="25" t="s">
        <v>93</v>
      </c>
      <c r="B47" s="107"/>
      <c r="C47" s="40"/>
      <c r="D47" s="166"/>
      <c r="E47" s="166"/>
      <c r="F47" s="166"/>
      <c r="G47" s="352"/>
      <c r="H47" s="296"/>
      <c r="I47" s="297"/>
      <c r="J47" s="32"/>
      <c r="K47" s="86"/>
    </row>
    <row r="48" spans="1:11" x14ac:dyDescent="0.25">
      <c r="A48" s="36" t="s">
        <v>95</v>
      </c>
      <c r="B48" s="108" t="s">
        <v>62</v>
      </c>
      <c r="C48" s="40">
        <f t="shared" si="0"/>
        <v>0</v>
      </c>
      <c r="D48" s="166">
        <f t="shared" si="1"/>
        <v>0</v>
      </c>
      <c r="E48" s="166" t="e">
        <f t="shared" si="2"/>
        <v>#DIV/0!</v>
      </c>
      <c r="F48" s="166">
        <f t="shared" si="3"/>
        <v>0</v>
      </c>
      <c r="G48" s="352" t="e">
        <f t="shared" si="4"/>
        <v>#DIV/0!</v>
      </c>
      <c r="H48" s="296" t="e">
        <f t="shared" si="5"/>
        <v>#NUM!</v>
      </c>
      <c r="I48" s="297" t="e">
        <f t="shared" si="6"/>
        <v>#NUM!</v>
      </c>
      <c r="J48" s="32"/>
      <c r="K48" s="86"/>
    </row>
    <row r="49" spans="1:11" x14ac:dyDescent="0.25">
      <c r="A49" s="36" t="s">
        <v>96</v>
      </c>
      <c r="B49" s="108" t="s">
        <v>62</v>
      </c>
      <c r="C49" s="40">
        <f t="shared" si="0"/>
        <v>0</v>
      </c>
      <c r="D49" s="166">
        <f t="shared" si="1"/>
        <v>0</v>
      </c>
      <c r="E49" s="166" t="e">
        <f t="shared" si="2"/>
        <v>#DIV/0!</v>
      </c>
      <c r="F49" s="166">
        <f t="shared" si="3"/>
        <v>0</v>
      </c>
      <c r="G49" s="352" t="e">
        <f t="shared" si="4"/>
        <v>#DIV/0!</v>
      </c>
      <c r="H49" s="296" t="e">
        <f t="shared" si="5"/>
        <v>#NUM!</v>
      </c>
      <c r="I49" s="297" t="e">
        <f t="shared" si="6"/>
        <v>#NUM!</v>
      </c>
      <c r="J49" s="32"/>
      <c r="K49" s="86"/>
    </row>
    <row r="50" spans="1:11" x14ac:dyDescent="0.25">
      <c r="A50" s="36" t="s">
        <v>98</v>
      </c>
      <c r="B50" s="108" t="s">
        <v>62</v>
      </c>
      <c r="C50" s="40">
        <f t="shared" si="0"/>
        <v>0</v>
      </c>
      <c r="D50" s="166">
        <f t="shared" si="1"/>
        <v>0</v>
      </c>
      <c r="E50" s="166" t="e">
        <f t="shared" si="2"/>
        <v>#DIV/0!</v>
      </c>
      <c r="F50" s="166">
        <f t="shared" si="3"/>
        <v>0</v>
      </c>
      <c r="G50" s="352" t="e">
        <f t="shared" si="4"/>
        <v>#DIV/0!</v>
      </c>
      <c r="H50" s="296" t="e">
        <f t="shared" si="5"/>
        <v>#NUM!</v>
      </c>
      <c r="I50" s="297" t="e">
        <f t="shared" si="6"/>
        <v>#NUM!</v>
      </c>
      <c r="J50" s="32"/>
      <c r="K50" s="86"/>
    </row>
    <row r="51" spans="1:11" x14ac:dyDescent="0.25">
      <c r="A51" s="36" t="s">
        <v>99</v>
      </c>
      <c r="B51" s="108" t="s">
        <v>62</v>
      </c>
      <c r="C51" s="40">
        <f t="shared" si="0"/>
        <v>0</v>
      </c>
      <c r="D51" s="166">
        <f t="shared" si="1"/>
        <v>0</v>
      </c>
      <c r="E51" s="166" t="e">
        <f t="shared" si="2"/>
        <v>#DIV/0!</v>
      </c>
      <c r="F51" s="166">
        <f t="shared" si="3"/>
        <v>0</v>
      </c>
      <c r="G51" s="352" t="e">
        <f t="shared" si="4"/>
        <v>#DIV/0!</v>
      </c>
      <c r="H51" s="296" t="e">
        <f t="shared" si="5"/>
        <v>#NUM!</v>
      </c>
      <c r="I51" s="297" t="e">
        <f t="shared" si="6"/>
        <v>#NUM!</v>
      </c>
      <c r="J51" s="32"/>
      <c r="K51" s="86"/>
    </row>
    <row r="52" spans="1:11" x14ac:dyDescent="0.25">
      <c r="A52" s="24" t="s">
        <v>100</v>
      </c>
      <c r="B52" s="242" t="s">
        <v>62</v>
      </c>
      <c r="C52" s="82">
        <f t="shared" si="0"/>
        <v>0</v>
      </c>
      <c r="D52" s="318">
        <f t="shared" si="1"/>
        <v>0</v>
      </c>
      <c r="E52" s="318" t="e">
        <f t="shared" si="2"/>
        <v>#DIV/0!</v>
      </c>
      <c r="F52" s="318">
        <f t="shared" si="3"/>
        <v>0</v>
      </c>
      <c r="G52" s="115" t="e">
        <f t="shared" si="4"/>
        <v>#DIV/0!</v>
      </c>
      <c r="H52" s="115" t="e">
        <f t="shared" si="5"/>
        <v>#NUM!</v>
      </c>
      <c r="I52" s="116" t="e">
        <f t="shared" si="6"/>
        <v>#NUM!</v>
      </c>
      <c r="J52" s="17"/>
      <c r="K52" s="22"/>
    </row>
    <row r="55" spans="1:11" x14ac:dyDescent="0.25">
      <c r="A55" t="s">
        <v>101</v>
      </c>
    </row>
    <row r="56" spans="1:11" x14ac:dyDescent="0.25">
      <c r="A56" t="s">
        <v>102</v>
      </c>
    </row>
    <row r="57" spans="1:11" x14ac:dyDescent="0.25">
      <c r="A57" t="s">
        <v>103</v>
      </c>
    </row>
  </sheetData>
  <sheetProtection algorithmName="SHA-512" hashValue="bzy2tnSGqq0bN3BUcga9626PXCy5dHQKaun6LIpRiKtQo/JXK6acl/vsX1o5T1nb1Mu1CIVfTS9losfm7pWlfg==" saltValue="VSrqLcRrovVyy4ak8t1Weg==" spinCount="100000" sheet="1" objects="1" scenarios="1"/>
  <conditionalFormatting sqref="C9:C52">
    <cfRule type="colorScale" priority="1">
      <colorScale>
        <cfvo type="num" val="0"/>
        <cfvo type="num" val="1"/>
        <cfvo type="num" val="5"/>
        <color theme="5"/>
        <color theme="9"/>
        <color theme="6"/>
      </colorScale>
    </cfRule>
  </conditionalFormatting>
  <pageMargins left="0.70866141732283472" right="0.70866141732283472" top="0.74803149606299213" bottom="0.74803149606299213" header="0.31496062992125984" footer="0.31496062992125984"/>
  <pageSetup paperSize="8" scale="48" orientation="landscape" r:id="rId1"/>
  <colBreaks count="1" manualBreakCount="1">
    <brk id="9" max="1048575"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1:T59"/>
  <sheetViews>
    <sheetView zoomScale="90" zoomScaleNormal="90" workbookViewId="0">
      <pane xSplit="1" topLeftCell="B1" activePane="topRight" state="frozen"/>
      <selection pane="topRight" activeCell="G5" sqref="G5"/>
    </sheetView>
  </sheetViews>
  <sheetFormatPr defaultRowHeight="15" x14ac:dyDescent="0.25"/>
  <cols>
    <col min="1" max="1" width="24.5703125" bestFit="1" customWidth="1"/>
    <col min="2" max="2" width="6.5703125" bestFit="1" customWidth="1"/>
    <col min="3" max="6" width="15.140625" style="45" customWidth="1"/>
    <col min="7" max="7" width="17" style="45" bestFit="1" customWidth="1"/>
    <col min="8" max="9" width="15.140625" style="45" customWidth="1"/>
    <col min="10" max="10" width="9.140625" style="45" customWidth="1"/>
    <col min="11" max="18" width="9.140625" customWidth="1"/>
    <col min="19" max="19" width="22.5703125" customWidth="1"/>
  </cols>
  <sheetData>
    <row r="1" spans="1:19" ht="24" customHeight="1" x14ac:dyDescent="0.3">
      <c r="A1" s="171" t="s">
        <v>528</v>
      </c>
    </row>
    <row r="2" spans="1:19" s="4" customFormat="1" ht="17.25" customHeight="1" x14ac:dyDescent="0.3">
      <c r="A2" s="167"/>
      <c r="B2" s="167"/>
      <c r="C2" s="638"/>
      <c r="D2" s="638"/>
      <c r="E2" s="638"/>
      <c r="F2" s="638"/>
      <c r="G2" s="638"/>
      <c r="H2" s="638"/>
      <c r="I2" s="638"/>
      <c r="J2" s="195"/>
    </row>
    <row r="3" spans="1:19" s="14" customFormat="1" ht="22.9" customHeight="1" x14ac:dyDescent="0.25">
      <c r="A3" s="380" t="s">
        <v>118</v>
      </c>
      <c r="B3" s="381"/>
      <c r="C3" s="380"/>
      <c r="D3" s="381"/>
      <c r="E3" s="381"/>
      <c r="F3" s="381"/>
      <c r="G3" s="381"/>
      <c r="H3" s="381"/>
      <c r="I3" s="382"/>
      <c r="J3" s="642" t="s">
        <v>531</v>
      </c>
      <c r="K3" s="643"/>
      <c r="L3" s="643"/>
      <c r="M3" s="643"/>
      <c r="N3" s="643"/>
      <c r="O3" s="643"/>
      <c r="P3" s="643"/>
      <c r="Q3" s="643"/>
      <c r="R3" s="644"/>
      <c r="S3" s="411" t="s">
        <v>540</v>
      </c>
    </row>
    <row r="4" spans="1:19" s="14" customFormat="1" ht="48.75" customHeight="1" x14ac:dyDescent="0.25">
      <c r="A4" s="380" t="s">
        <v>145</v>
      </c>
      <c r="B4" s="381"/>
      <c r="C4" s="380"/>
      <c r="D4" s="381"/>
      <c r="E4" s="381"/>
      <c r="F4" s="381"/>
      <c r="G4" s="41"/>
      <c r="H4" s="381"/>
      <c r="I4" s="382"/>
      <c r="J4" s="639" t="s">
        <v>638</v>
      </c>
      <c r="K4" s="640"/>
      <c r="L4" s="640"/>
      <c r="M4" s="640"/>
      <c r="N4" s="640"/>
      <c r="O4" s="640"/>
      <c r="P4" s="640"/>
      <c r="Q4" s="640"/>
      <c r="R4" s="641"/>
      <c r="S4" s="552" t="s">
        <v>541</v>
      </c>
    </row>
    <row r="5" spans="1:19" s="14" customFormat="1" x14ac:dyDescent="0.25">
      <c r="A5" s="199" t="s">
        <v>37</v>
      </c>
      <c r="B5" s="200"/>
      <c r="C5" s="32"/>
      <c r="D5" s="33"/>
      <c r="E5" s="33"/>
      <c r="F5" s="33"/>
      <c r="G5" s="33"/>
      <c r="H5" s="33"/>
      <c r="I5" s="31"/>
      <c r="J5" s="361" t="s">
        <v>529</v>
      </c>
      <c r="K5" s="362" t="s">
        <v>529</v>
      </c>
      <c r="L5" s="362" t="s">
        <v>529</v>
      </c>
      <c r="M5" s="362" t="s">
        <v>529</v>
      </c>
      <c r="N5" s="362" t="s">
        <v>529</v>
      </c>
      <c r="O5" s="362" t="s">
        <v>529</v>
      </c>
      <c r="P5" s="362" t="s">
        <v>529</v>
      </c>
      <c r="Q5" s="362" t="s">
        <v>529</v>
      </c>
      <c r="R5" s="363" t="s">
        <v>529</v>
      </c>
      <c r="S5" s="363" t="s">
        <v>539</v>
      </c>
    </row>
    <row r="6" spans="1:19" s="45" customFormat="1" x14ac:dyDescent="0.25">
      <c r="A6" s="38" t="s">
        <v>104</v>
      </c>
      <c r="B6" s="32"/>
      <c r="C6" s="32"/>
      <c r="D6" s="33"/>
      <c r="E6" s="33"/>
      <c r="F6" s="33"/>
      <c r="G6" s="33"/>
      <c r="H6" s="33"/>
      <c r="I6" s="31"/>
      <c r="J6" s="32">
        <v>1</v>
      </c>
      <c r="K6" s="33">
        <v>1</v>
      </c>
      <c r="L6" s="33">
        <v>1</v>
      </c>
      <c r="M6" s="33">
        <v>1</v>
      </c>
      <c r="N6" s="33">
        <v>1</v>
      </c>
      <c r="O6" s="33">
        <v>1</v>
      </c>
      <c r="P6" s="33">
        <v>1</v>
      </c>
      <c r="Q6" s="33">
        <v>1</v>
      </c>
      <c r="R6" s="31">
        <v>1</v>
      </c>
      <c r="S6" s="31">
        <v>15</v>
      </c>
    </row>
    <row r="7" spans="1:19" s="14" customFormat="1" ht="30" x14ac:dyDescent="0.25">
      <c r="A7" s="60" t="s">
        <v>219</v>
      </c>
      <c r="B7" s="16"/>
      <c r="C7" s="15" t="s">
        <v>104</v>
      </c>
      <c r="D7" s="16" t="s">
        <v>383</v>
      </c>
      <c r="E7" s="16" t="s">
        <v>208</v>
      </c>
      <c r="F7" s="16" t="s">
        <v>384</v>
      </c>
      <c r="G7" s="16" t="s">
        <v>446</v>
      </c>
      <c r="H7" s="16" t="s">
        <v>227</v>
      </c>
      <c r="I7" s="16" t="s">
        <v>209</v>
      </c>
      <c r="J7" s="15" t="s">
        <v>185</v>
      </c>
      <c r="K7" s="16" t="s">
        <v>532</v>
      </c>
      <c r="L7" s="16" t="s">
        <v>532</v>
      </c>
      <c r="M7" s="16" t="s">
        <v>532</v>
      </c>
      <c r="N7" s="16" t="s">
        <v>532</v>
      </c>
      <c r="O7" s="16" t="s">
        <v>532</v>
      </c>
      <c r="P7" s="16" t="s">
        <v>532</v>
      </c>
      <c r="Q7" s="16" t="s">
        <v>532</v>
      </c>
      <c r="R7" s="61" t="s">
        <v>532</v>
      </c>
      <c r="S7" s="61"/>
    </row>
    <row r="8" spans="1:19" x14ac:dyDescent="0.25">
      <c r="A8" s="25" t="s">
        <v>49</v>
      </c>
      <c r="B8" s="26" t="s">
        <v>50</v>
      </c>
      <c r="C8" s="27"/>
      <c r="D8" s="28"/>
      <c r="E8" s="28"/>
      <c r="F8" s="28"/>
      <c r="G8" s="28"/>
      <c r="H8" s="28"/>
      <c r="I8" s="29"/>
      <c r="J8" s="32"/>
      <c r="K8" s="33"/>
      <c r="L8" s="33"/>
      <c r="M8" s="33"/>
      <c r="N8" s="33"/>
      <c r="O8" s="33"/>
      <c r="P8" s="33"/>
      <c r="Q8" s="33"/>
      <c r="R8" s="31"/>
      <c r="S8" s="31"/>
    </row>
    <row r="9" spans="1:19" x14ac:dyDescent="0.25">
      <c r="A9" s="36" t="s">
        <v>51</v>
      </c>
      <c r="B9" s="37" t="s">
        <v>231</v>
      </c>
      <c r="C9" s="40">
        <f>COUNT(J9:S9)</f>
        <v>0</v>
      </c>
      <c r="D9" s="71">
        <f>MIN(J9:S9)</f>
        <v>0</v>
      </c>
      <c r="E9" s="71" t="e">
        <f>AVERAGE(J9:S9)</f>
        <v>#DIV/0!</v>
      </c>
      <c r="F9" s="71">
        <f>MAX(J9:S9)</f>
        <v>0</v>
      </c>
      <c r="G9" s="63" t="e">
        <f>STDEV(J9:S9)</f>
        <v>#DIV/0!</v>
      </c>
      <c r="H9" s="63" t="e">
        <f>PERCENTILE(J9:S9,0.75)</f>
        <v>#NUM!</v>
      </c>
      <c r="I9" s="91" t="e">
        <f>PERCENTILE(J9:S9,0.9)</f>
        <v>#NUM!</v>
      </c>
      <c r="J9" s="32"/>
      <c r="K9" s="33"/>
      <c r="L9" s="33"/>
      <c r="M9" s="33"/>
      <c r="N9" s="33"/>
      <c r="O9" s="33"/>
      <c r="P9" s="33"/>
      <c r="Q9" s="33"/>
      <c r="R9" s="31"/>
      <c r="S9" s="31"/>
    </row>
    <row r="10" spans="1:19" x14ac:dyDescent="0.25">
      <c r="A10" s="36" t="s">
        <v>52</v>
      </c>
      <c r="B10" s="37" t="s">
        <v>53</v>
      </c>
      <c r="C10" s="40">
        <f>COUNT(J10:S10)</f>
        <v>2</v>
      </c>
      <c r="D10" s="71">
        <f>MIN(J10:S10)</f>
        <v>2</v>
      </c>
      <c r="E10" s="71">
        <f>AVERAGE(J10:S10)</f>
        <v>3.95</v>
      </c>
      <c r="F10" s="71">
        <f>MAX(J10:S10)</f>
        <v>5.9</v>
      </c>
      <c r="G10" s="63">
        <f>STDEV(J10:S10)</f>
        <v>2.7577164466275352</v>
      </c>
      <c r="H10" s="63">
        <f>PERCENTILE(J10:S10,0.75)</f>
        <v>4.9250000000000007</v>
      </c>
      <c r="I10" s="91">
        <f>PERCENTILE(J10:S10,0.9)</f>
        <v>5.51</v>
      </c>
      <c r="J10" s="32">
        <v>2</v>
      </c>
      <c r="K10" s="33"/>
      <c r="L10" s="33"/>
      <c r="M10" s="33"/>
      <c r="N10" s="33"/>
      <c r="O10" s="33"/>
      <c r="P10" s="33"/>
      <c r="Q10" s="33"/>
      <c r="R10" s="31"/>
      <c r="S10" s="31">
        <v>5.9</v>
      </c>
    </row>
    <row r="11" spans="1:19" x14ac:dyDescent="0.25">
      <c r="A11" s="36" t="s">
        <v>54</v>
      </c>
      <c r="B11" s="37" t="s">
        <v>53</v>
      </c>
      <c r="C11" s="40">
        <f>COUNT(J11:S11)</f>
        <v>0</v>
      </c>
      <c r="D11" s="71">
        <f>MIN(J11:S11)</f>
        <v>0</v>
      </c>
      <c r="E11" s="71" t="e">
        <f>AVERAGE(J11:S11)</f>
        <v>#DIV/0!</v>
      </c>
      <c r="F11" s="71">
        <f>MAX(J11:S11)</f>
        <v>0</v>
      </c>
      <c r="G11" s="63" t="e">
        <f>STDEV(J11:S11)</f>
        <v>#DIV/0!</v>
      </c>
      <c r="H11" s="63" t="e">
        <f>PERCENTILE(J11:S11,0.75)</f>
        <v>#NUM!</v>
      </c>
      <c r="I11" s="91" t="e">
        <f>PERCENTILE(J11:S11,0.9)</f>
        <v>#NUM!</v>
      </c>
      <c r="J11" s="32"/>
      <c r="K11" s="33"/>
      <c r="L11" s="33"/>
      <c r="M11" s="33"/>
      <c r="N11" s="33"/>
      <c r="O11" s="33"/>
      <c r="P11" s="33"/>
      <c r="Q11" s="33"/>
      <c r="R11" s="31"/>
      <c r="S11" s="31"/>
    </row>
    <row r="12" spans="1:19" x14ac:dyDescent="0.25">
      <c r="A12" s="36" t="s">
        <v>55</v>
      </c>
      <c r="B12" s="37" t="s">
        <v>53</v>
      </c>
      <c r="C12" s="40">
        <f>COUNT(J12:S12)</f>
        <v>0</v>
      </c>
      <c r="D12" s="71">
        <f>MIN(J12:S12)</f>
        <v>0</v>
      </c>
      <c r="E12" s="71" t="e">
        <f>AVERAGE(J12:S12)</f>
        <v>#DIV/0!</v>
      </c>
      <c r="F12" s="71">
        <f>MAX(J12:S12)</f>
        <v>0</v>
      </c>
      <c r="G12" s="63" t="e">
        <f>STDEV(J12:S12)</f>
        <v>#DIV/0!</v>
      </c>
      <c r="H12" s="63" t="e">
        <f>PERCENTILE(J12:S12,0.75)</f>
        <v>#NUM!</v>
      </c>
      <c r="I12" s="91" t="e">
        <f>PERCENTILE(J12:S12,0.9)</f>
        <v>#NUM!</v>
      </c>
      <c r="J12" s="32"/>
      <c r="K12" s="33"/>
      <c r="L12" s="33"/>
      <c r="M12" s="33"/>
      <c r="N12" s="33"/>
      <c r="O12" s="33"/>
      <c r="P12" s="33"/>
      <c r="Q12" s="33"/>
      <c r="R12" s="31"/>
      <c r="S12" s="31"/>
    </row>
    <row r="13" spans="1:19" x14ac:dyDescent="0.25">
      <c r="A13" s="36"/>
      <c r="B13" s="37"/>
      <c r="C13" s="40"/>
      <c r="D13" s="71"/>
      <c r="E13" s="71"/>
      <c r="F13" s="71"/>
      <c r="G13" s="63"/>
      <c r="H13" s="63"/>
      <c r="I13" s="91"/>
      <c r="J13" s="32"/>
      <c r="K13" s="33"/>
      <c r="L13" s="33"/>
      <c r="M13" s="33"/>
      <c r="N13" s="33"/>
      <c r="O13" s="33"/>
      <c r="P13" s="33"/>
      <c r="Q13" s="33"/>
      <c r="R13" s="31"/>
      <c r="S13" s="31"/>
    </row>
    <row r="14" spans="1:19" x14ac:dyDescent="0.25">
      <c r="A14" s="25" t="s">
        <v>56</v>
      </c>
      <c r="B14" s="26"/>
      <c r="C14" s="40"/>
      <c r="D14" s="71"/>
      <c r="E14" s="71"/>
      <c r="F14" s="71"/>
      <c r="G14" s="63"/>
      <c r="H14" s="63"/>
      <c r="I14" s="91"/>
      <c r="J14" s="32"/>
      <c r="K14" s="33"/>
      <c r="L14" s="33"/>
      <c r="M14" s="33"/>
      <c r="N14" s="33"/>
      <c r="O14" s="33"/>
      <c r="P14" s="33"/>
      <c r="Q14" s="33"/>
      <c r="R14" s="31"/>
      <c r="S14" s="31"/>
    </row>
    <row r="15" spans="1:19" x14ac:dyDescent="0.25">
      <c r="A15" s="36" t="s">
        <v>57</v>
      </c>
      <c r="B15" s="37" t="s">
        <v>53</v>
      </c>
      <c r="C15" s="40">
        <f>COUNT(J15:S15)</f>
        <v>2</v>
      </c>
      <c r="D15" s="71">
        <f>MIN(J15:S15)</f>
        <v>4.1000000000000002E-2</v>
      </c>
      <c r="E15" s="71">
        <f>AVERAGE(J15:S15)</f>
        <v>0.10550000000000001</v>
      </c>
      <c r="F15" s="71">
        <f>MAX(J15:S15)</f>
        <v>0.17</v>
      </c>
      <c r="G15" s="63">
        <f>STDEV(J15:S15)</f>
        <v>9.1216774773064627E-2</v>
      </c>
      <c r="H15" s="63">
        <f>PERCENTILE(J15:S15,0.75)</f>
        <v>0.13775000000000001</v>
      </c>
      <c r="I15" s="91">
        <f>PERCENTILE(J15:S15,0.9)</f>
        <v>0.15709999999999999</v>
      </c>
      <c r="J15" s="32">
        <v>0.17</v>
      </c>
      <c r="K15" s="33"/>
      <c r="L15" s="33"/>
      <c r="M15" s="33"/>
      <c r="N15" s="33"/>
      <c r="O15" s="33"/>
      <c r="P15" s="33"/>
      <c r="Q15" s="33"/>
      <c r="R15" s="31"/>
      <c r="S15" s="31">
        <v>4.1000000000000002E-2</v>
      </c>
    </row>
    <row r="16" spans="1:19" x14ac:dyDescent="0.25">
      <c r="A16" s="36" t="s">
        <v>59</v>
      </c>
      <c r="B16" s="37" t="s">
        <v>53</v>
      </c>
      <c r="C16" s="40">
        <f>COUNT(J16:S16)</f>
        <v>2</v>
      </c>
      <c r="D16" s="71">
        <f>MIN(J16:S16)</f>
        <v>1.21</v>
      </c>
      <c r="E16" s="71">
        <f>AVERAGE(J16:S16)</f>
        <v>1.855</v>
      </c>
      <c r="F16" s="71">
        <f>MAX(J16:S16)</f>
        <v>2.5</v>
      </c>
      <c r="G16" s="63">
        <f>STDEV(J16:S16)</f>
        <v>0.91216774773064668</v>
      </c>
      <c r="H16" s="63">
        <f>PERCENTILE(J16:S16,0.75)</f>
        <v>2.1775000000000002</v>
      </c>
      <c r="I16" s="91">
        <f>PERCENTILE(J16:S16,0.9)</f>
        <v>2.3709999999999996</v>
      </c>
      <c r="J16" s="32">
        <v>2.5</v>
      </c>
      <c r="K16" s="33"/>
      <c r="L16" s="33"/>
      <c r="M16" s="33"/>
      <c r="N16" s="33"/>
      <c r="O16" s="33"/>
      <c r="P16" s="33"/>
      <c r="Q16" s="33"/>
      <c r="R16" s="31"/>
      <c r="S16" s="31">
        <v>1.21</v>
      </c>
    </row>
    <row r="17" spans="1:19" x14ac:dyDescent="0.25">
      <c r="A17" s="36"/>
      <c r="B17" s="37"/>
      <c r="C17" s="40"/>
      <c r="D17" s="71"/>
      <c r="E17" s="71"/>
      <c r="F17" s="71"/>
      <c r="G17" s="63"/>
      <c r="H17" s="63"/>
      <c r="I17" s="91"/>
      <c r="J17" s="32"/>
      <c r="K17" s="33"/>
      <c r="L17" s="33"/>
      <c r="M17" s="33"/>
      <c r="N17" s="33"/>
      <c r="O17" s="33"/>
      <c r="P17" s="33"/>
      <c r="Q17" s="33"/>
      <c r="R17" s="31"/>
      <c r="S17" s="31"/>
    </row>
    <row r="18" spans="1:19" x14ac:dyDescent="0.25">
      <c r="A18" s="25" t="s">
        <v>60</v>
      </c>
      <c r="B18" s="26"/>
      <c r="C18" s="40"/>
      <c r="D18" s="71"/>
      <c r="E18" s="71"/>
      <c r="F18" s="71"/>
      <c r="G18" s="63"/>
      <c r="H18" s="63"/>
      <c r="I18" s="91"/>
      <c r="J18" s="32"/>
      <c r="K18" s="33"/>
      <c r="L18" s="33"/>
      <c r="M18" s="33"/>
      <c r="N18" s="33"/>
      <c r="O18" s="33"/>
      <c r="P18" s="33"/>
      <c r="Q18" s="33"/>
      <c r="R18" s="31"/>
      <c r="S18" s="31"/>
    </row>
    <row r="19" spans="1:19" x14ac:dyDescent="0.25">
      <c r="A19" s="36" t="s">
        <v>61</v>
      </c>
      <c r="B19" s="37" t="s">
        <v>62</v>
      </c>
      <c r="C19" s="40">
        <f t="shared" ref="C19:C24" si="0">COUNT(J19:S19)</f>
        <v>1</v>
      </c>
      <c r="D19" s="74">
        <f t="shared" ref="D19:D24" si="1">MIN(J19:S19)</f>
        <v>710</v>
      </c>
      <c r="E19" s="74">
        <f t="shared" ref="E19:E24" si="2">AVERAGE(J19:S19)</f>
        <v>710</v>
      </c>
      <c r="F19" s="74">
        <f t="shared" ref="F19:F24" si="3">MAX(J19:S19)</f>
        <v>710</v>
      </c>
      <c r="G19" s="63" t="e">
        <f t="shared" ref="G19:G24" si="4">STDEV(J19:S19)</f>
        <v>#DIV/0!</v>
      </c>
      <c r="H19" s="77">
        <f t="shared" ref="H19:H24" si="5">PERCENTILE(J19:S19,0.75)</f>
        <v>710</v>
      </c>
      <c r="I19" s="87">
        <f t="shared" ref="I19:I24" si="6">PERCENTILE(J19:S19,0.9)</f>
        <v>710</v>
      </c>
      <c r="J19" s="32">
        <v>710</v>
      </c>
      <c r="K19" s="33"/>
      <c r="L19" s="33"/>
      <c r="M19" s="33"/>
      <c r="N19" s="33"/>
      <c r="O19" s="33"/>
      <c r="P19" s="33"/>
      <c r="Q19" s="33"/>
      <c r="R19" s="31"/>
      <c r="S19" s="31"/>
    </row>
    <row r="20" spans="1:19" x14ac:dyDescent="0.25">
      <c r="A20" s="36" t="s">
        <v>63</v>
      </c>
      <c r="B20" s="37" t="s">
        <v>62</v>
      </c>
      <c r="C20" s="40">
        <f t="shared" si="0"/>
        <v>9</v>
      </c>
      <c r="D20" s="74">
        <f t="shared" si="1"/>
        <v>24</v>
      </c>
      <c r="E20" s="74">
        <f t="shared" si="2"/>
        <v>267.77777777777777</v>
      </c>
      <c r="F20" s="74">
        <f t="shared" si="3"/>
        <v>950</v>
      </c>
      <c r="G20" s="63">
        <f t="shared" si="4"/>
        <v>338.77971374396731</v>
      </c>
      <c r="H20" s="77">
        <f t="shared" si="5"/>
        <v>357</v>
      </c>
      <c r="I20" s="87">
        <f t="shared" si="6"/>
        <v>749.99999999999977</v>
      </c>
      <c r="J20" s="32">
        <v>700</v>
      </c>
      <c r="K20" s="33">
        <v>357</v>
      </c>
      <c r="L20" s="33">
        <v>180</v>
      </c>
      <c r="M20" s="33">
        <v>64</v>
      </c>
      <c r="N20" s="33">
        <v>950</v>
      </c>
      <c r="O20" s="33">
        <v>59</v>
      </c>
      <c r="P20" s="33">
        <v>46</v>
      </c>
      <c r="Q20" s="33">
        <v>24</v>
      </c>
      <c r="R20" s="31">
        <v>30</v>
      </c>
      <c r="S20" s="31"/>
    </row>
    <row r="21" spans="1:19" x14ac:dyDescent="0.25">
      <c r="A21" s="36" t="s">
        <v>65</v>
      </c>
      <c r="B21" s="37" t="s">
        <v>62</v>
      </c>
      <c r="C21" s="40">
        <f t="shared" si="0"/>
        <v>1</v>
      </c>
      <c r="D21" s="71">
        <f t="shared" si="1"/>
        <v>7.4</v>
      </c>
      <c r="E21" s="71">
        <f t="shared" si="2"/>
        <v>7.4</v>
      </c>
      <c r="F21" s="71">
        <f t="shared" si="3"/>
        <v>7.4</v>
      </c>
      <c r="G21" s="63" t="e">
        <f t="shared" si="4"/>
        <v>#DIV/0!</v>
      </c>
      <c r="H21" s="63">
        <f t="shared" si="5"/>
        <v>7.4</v>
      </c>
      <c r="I21" s="91">
        <f t="shared" si="6"/>
        <v>7.4</v>
      </c>
      <c r="J21" s="32">
        <v>7.4</v>
      </c>
      <c r="K21" s="33"/>
      <c r="L21" s="33"/>
      <c r="M21" s="33"/>
      <c r="N21" s="33"/>
      <c r="O21" s="33"/>
      <c r="P21" s="33"/>
      <c r="Q21" s="33"/>
      <c r="R21" s="31"/>
      <c r="S21" s="31"/>
    </row>
    <row r="22" spans="1:19" x14ac:dyDescent="0.25">
      <c r="A22" s="36" t="s">
        <v>66</v>
      </c>
      <c r="B22" s="37" t="s">
        <v>62</v>
      </c>
      <c r="C22" s="40">
        <f t="shared" si="0"/>
        <v>9</v>
      </c>
      <c r="D22" s="71">
        <f t="shared" si="1"/>
        <v>2.1</v>
      </c>
      <c r="E22" s="71">
        <f t="shared" si="2"/>
        <v>5.5444444444444452</v>
      </c>
      <c r="F22" s="71">
        <f t="shared" si="3"/>
        <v>8.6999999999999993</v>
      </c>
      <c r="G22" s="63">
        <f t="shared" si="4"/>
        <v>2.7102172934614965</v>
      </c>
      <c r="H22" s="63">
        <f t="shared" si="5"/>
        <v>7.7</v>
      </c>
      <c r="I22" s="91">
        <f t="shared" si="6"/>
        <v>8.6999999999999993</v>
      </c>
      <c r="J22" s="32">
        <v>8.6999999999999993</v>
      </c>
      <c r="K22" s="33">
        <v>7.7</v>
      </c>
      <c r="L22" s="33">
        <v>2.1</v>
      </c>
      <c r="M22" s="33">
        <v>2.1</v>
      </c>
      <c r="N22" s="33">
        <v>7.3</v>
      </c>
      <c r="O22" s="33">
        <v>4.5999999999999996</v>
      </c>
      <c r="P22" s="33">
        <v>3</v>
      </c>
      <c r="Q22" s="33">
        <v>5.7</v>
      </c>
      <c r="R22" s="31">
        <v>8.6999999999999993</v>
      </c>
      <c r="S22" s="31"/>
    </row>
    <row r="23" spans="1:19" x14ac:dyDescent="0.25">
      <c r="A23" s="36" t="s">
        <v>69</v>
      </c>
      <c r="B23" s="37" t="s">
        <v>62</v>
      </c>
      <c r="C23" s="40">
        <f t="shared" si="0"/>
        <v>1</v>
      </c>
      <c r="D23" s="74">
        <f t="shared" si="1"/>
        <v>34</v>
      </c>
      <c r="E23" s="74">
        <f t="shared" si="2"/>
        <v>34</v>
      </c>
      <c r="F23" s="74">
        <f t="shared" si="3"/>
        <v>34</v>
      </c>
      <c r="G23" s="63" t="e">
        <f t="shared" si="4"/>
        <v>#DIV/0!</v>
      </c>
      <c r="H23" s="77">
        <f t="shared" si="5"/>
        <v>34</v>
      </c>
      <c r="I23" s="87">
        <f t="shared" si="6"/>
        <v>34</v>
      </c>
      <c r="J23" s="32">
        <v>34</v>
      </c>
      <c r="K23" s="33"/>
      <c r="L23" s="33"/>
      <c r="M23" s="33"/>
      <c r="N23" s="33"/>
      <c r="O23" s="33"/>
      <c r="P23" s="33"/>
      <c r="Q23" s="33"/>
      <c r="R23" s="31"/>
      <c r="S23" s="31"/>
    </row>
    <row r="24" spans="1:19" x14ac:dyDescent="0.25">
      <c r="A24" s="36" t="s">
        <v>70</v>
      </c>
      <c r="B24" s="37" t="s">
        <v>62</v>
      </c>
      <c r="C24" s="40">
        <f t="shared" si="0"/>
        <v>9</v>
      </c>
      <c r="D24" s="74">
        <f t="shared" si="1"/>
        <v>1.4</v>
      </c>
      <c r="E24" s="74">
        <f t="shared" si="2"/>
        <v>8.8777777777777782</v>
      </c>
      <c r="F24" s="74">
        <f t="shared" si="3"/>
        <v>25</v>
      </c>
      <c r="G24" s="63">
        <f t="shared" si="4"/>
        <v>9.6157134131818029</v>
      </c>
      <c r="H24" s="77">
        <f t="shared" si="5"/>
        <v>9.5</v>
      </c>
      <c r="I24" s="87">
        <f t="shared" si="6"/>
        <v>25</v>
      </c>
      <c r="J24" s="32">
        <v>25</v>
      </c>
      <c r="K24" s="33">
        <v>9.5</v>
      </c>
      <c r="L24" s="33">
        <v>3.2</v>
      </c>
      <c r="M24" s="33">
        <v>8.8000000000000007</v>
      </c>
      <c r="N24" s="33">
        <v>25</v>
      </c>
      <c r="O24" s="33">
        <v>3.7</v>
      </c>
      <c r="P24" s="33">
        <v>1.7</v>
      </c>
      <c r="Q24" s="33">
        <v>1.6</v>
      </c>
      <c r="R24" s="31">
        <v>1.4</v>
      </c>
      <c r="S24" s="31"/>
    </row>
    <row r="25" spans="1:19" x14ac:dyDescent="0.25">
      <c r="A25" s="36"/>
      <c r="B25" s="37"/>
      <c r="C25" s="40"/>
      <c r="D25" s="71"/>
      <c r="E25" s="71"/>
      <c r="F25" s="71"/>
      <c r="G25" s="63"/>
      <c r="H25" s="63"/>
      <c r="I25" s="91"/>
      <c r="J25" s="32"/>
      <c r="K25" s="33"/>
      <c r="L25" s="33"/>
      <c r="M25" s="33"/>
      <c r="N25" s="33"/>
      <c r="O25" s="33"/>
      <c r="P25" s="33"/>
      <c r="Q25" s="33"/>
      <c r="R25" s="31"/>
      <c r="S25" s="31"/>
    </row>
    <row r="26" spans="1:19" x14ac:dyDescent="0.25">
      <c r="A26" s="25" t="s">
        <v>71</v>
      </c>
      <c r="B26" s="39"/>
      <c r="C26" s="40"/>
      <c r="D26" s="71"/>
      <c r="E26" s="71"/>
      <c r="F26" s="71"/>
      <c r="G26" s="63"/>
      <c r="H26" s="63"/>
      <c r="I26" s="91"/>
      <c r="J26" s="32"/>
      <c r="K26" s="33"/>
      <c r="L26" s="33"/>
      <c r="M26" s="33"/>
      <c r="N26" s="33"/>
      <c r="O26" s="33"/>
      <c r="P26" s="33"/>
      <c r="Q26" s="33"/>
      <c r="R26" s="31"/>
      <c r="S26" s="31"/>
    </row>
    <row r="27" spans="1:19" x14ac:dyDescent="0.25">
      <c r="A27" s="36" t="s">
        <v>72</v>
      </c>
      <c r="B27" s="39" t="s">
        <v>62</v>
      </c>
      <c r="C27" s="40">
        <f t="shared" ref="C27:C36" si="7">COUNT(J27:S27)</f>
        <v>7</v>
      </c>
      <c r="D27" s="73">
        <f t="shared" ref="D27:D36" si="8">MIN(J27:S27)</f>
        <v>3.0000000000000001E-3</v>
      </c>
      <c r="E27" s="73">
        <f t="shared" ref="E27:E36" si="9">AVERAGE(J27:S27)</f>
        <v>4.1428571428571434E-3</v>
      </c>
      <c r="F27" s="73">
        <f t="shared" ref="F27:F36" si="10">MAX(J27:S27)</f>
        <v>5.0000000000000001E-3</v>
      </c>
      <c r="G27" s="76">
        <f t="shared" ref="G27:G36" si="11">STDEV(J27:S27)</f>
        <v>8.5216810324634674E-4</v>
      </c>
      <c r="H27" s="76">
        <f t="shared" ref="H27:H36" si="12">PERCENTILE(J27:S27,0.75)</f>
        <v>5.0000000000000001E-3</v>
      </c>
      <c r="I27" s="93">
        <f t="shared" ref="I27:I36" si="13">PERCENTILE(J27:S27,0.9)</f>
        <v>5.0000000000000001E-3</v>
      </c>
      <c r="J27" s="67">
        <v>5.0000000000000001E-3</v>
      </c>
      <c r="K27" s="68">
        <v>3.5000000000000001E-3</v>
      </c>
      <c r="L27" s="68">
        <v>5.0000000000000001E-3</v>
      </c>
      <c r="M27" s="68">
        <v>3.5000000000000001E-3</v>
      </c>
      <c r="N27" s="33"/>
      <c r="O27" s="68">
        <v>4.0000000000000001E-3</v>
      </c>
      <c r="P27" s="68">
        <v>5.0000000000000001E-3</v>
      </c>
      <c r="Q27" s="68">
        <v>3.0000000000000001E-3</v>
      </c>
      <c r="R27" s="31"/>
      <c r="S27" s="31"/>
    </row>
    <row r="28" spans="1:19" x14ac:dyDescent="0.25">
      <c r="A28" s="36" t="s">
        <v>74</v>
      </c>
      <c r="B28" s="39" t="s">
        <v>62</v>
      </c>
      <c r="C28" s="40">
        <f t="shared" si="7"/>
        <v>7</v>
      </c>
      <c r="D28" s="73">
        <f t="shared" si="8"/>
        <v>3.0000000000000001E-3</v>
      </c>
      <c r="E28" s="73">
        <f t="shared" si="9"/>
        <v>4.3571428571428572E-3</v>
      </c>
      <c r="F28" s="73">
        <f t="shared" si="10"/>
        <v>5.0000000000000001E-3</v>
      </c>
      <c r="G28" s="76">
        <f t="shared" si="11"/>
        <v>8.5216810324634674E-4</v>
      </c>
      <c r="H28" s="76">
        <f t="shared" si="12"/>
        <v>5.0000000000000001E-3</v>
      </c>
      <c r="I28" s="93">
        <f t="shared" si="13"/>
        <v>5.0000000000000001E-3</v>
      </c>
      <c r="J28" s="67">
        <v>5.0000000000000001E-3</v>
      </c>
      <c r="K28" s="68">
        <v>5.0000000000000001E-3</v>
      </c>
      <c r="L28" s="68">
        <v>5.0000000000000001E-3</v>
      </c>
      <c r="M28" s="68">
        <v>3.5000000000000001E-3</v>
      </c>
      <c r="N28" s="33"/>
      <c r="O28" s="68">
        <v>4.0000000000000001E-3</v>
      </c>
      <c r="P28" s="68">
        <v>5.0000000000000001E-3</v>
      </c>
      <c r="Q28" s="68">
        <v>3.0000000000000001E-3</v>
      </c>
      <c r="R28" s="31"/>
      <c r="S28" s="31"/>
    </row>
    <row r="29" spans="1:19" x14ac:dyDescent="0.25">
      <c r="A29" s="36" t="s">
        <v>76</v>
      </c>
      <c r="B29" s="39" t="s">
        <v>62</v>
      </c>
      <c r="C29" s="40">
        <f t="shared" si="7"/>
        <v>7</v>
      </c>
      <c r="D29" s="73">
        <f t="shared" si="8"/>
        <v>3.0000000000000001E-3</v>
      </c>
      <c r="E29" s="73">
        <f t="shared" si="9"/>
        <v>7.3571428571428564E-3</v>
      </c>
      <c r="F29" s="73">
        <f t="shared" si="10"/>
        <v>1.7999999999999999E-2</v>
      </c>
      <c r="G29" s="76">
        <f t="shared" si="11"/>
        <v>5.5581343221315863E-3</v>
      </c>
      <c r="H29" s="76">
        <f t="shared" si="12"/>
        <v>8.5000000000000006E-3</v>
      </c>
      <c r="I29" s="93">
        <f t="shared" si="13"/>
        <v>1.4400000000000001E-2</v>
      </c>
      <c r="J29" s="32">
        <v>1.7999999999999999E-2</v>
      </c>
      <c r="K29" s="68">
        <v>5.0000000000000001E-3</v>
      </c>
      <c r="L29" s="68">
        <v>5.0000000000000001E-3</v>
      </c>
      <c r="M29" s="68">
        <v>3.5000000000000001E-3</v>
      </c>
      <c r="N29" s="33"/>
      <c r="O29" s="33">
        <v>1.2E-2</v>
      </c>
      <c r="P29" s="68">
        <v>5.0000000000000001E-3</v>
      </c>
      <c r="Q29" s="68">
        <v>3.0000000000000001E-3</v>
      </c>
      <c r="R29" s="31"/>
      <c r="S29" s="31"/>
    </row>
    <row r="30" spans="1:19" x14ac:dyDescent="0.25">
      <c r="A30" s="36" t="s">
        <v>77</v>
      </c>
      <c r="B30" s="39" t="s">
        <v>62</v>
      </c>
      <c r="C30" s="40">
        <f t="shared" si="7"/>
        <v>7</v>
      </c>
      <c r="D30" s="73">
        <f t="shared" si="8"/>
        <v>3.5000000000000001E-3</v>
      </c>
      <c r="E30" s="73">
        <f t="shared" si="9"/>
        <v>9.1571428571428585E-3</v>
      </c>
      <c r="F30" s="73">
        <f t="shared" si="10"/>
        <v>2.1000000000000001E-2</v>
      </c>
      <c r="G30" s="76">
        <f t="shared" si="11"/>
        <v>7.4569558451281206E-3</v>
      </c>
      <c r="H30" s="76">
        <f t="shared" si="12"/>
        <v>1.2299999999999998E-2</v>
      </c>
      <c r="I30" s="93">
        <f t="shared" si="13"/>
        <v>1.9800000000000002E-2</v>
      </c>
      <c r="J30" s="32">
        <v>1.9E-2</v>
      </c>
      <c r="K30" s="68">
        <v>5.0000000000000001E-3</v>
      </c>
      <c r="L30" s="68">
        <v>5.0000000000000001E-3</v>
      </c>
      <c r="M30" s="68">
        <v>3.5000000000000001E-3</v>
      </c>
      <c r="N30" s="33"/>
      <c r="O30" s="33">
        <v>2.1000000000000001E-2</v>
      </c>
      <c r="P30" s="68">
        <v>5.0000000000000001E-3</v>
      </c>
      <c r="Q30" s="33">
        <v>5.5999999999999999E-3</v>
      </c>
      <c r="R30" s="31"/>
      <c r="S30" s="31"/>
    </row>
    <row r="31" spans="1:19" x14ac:dyDescent="0.25">
      <c r="A31" s="44" t="s">
        <v>78</v>
      </c>
      <c r="B31" s="39" t="s">
        <v>62</v>
      </c>
      <c r="C31" s="40">
        <f t="shared" si="7"/>
        <v>7</v>
      </c>
      <c r="D31" s="73">
        <f t="shared" si="8"/>
        <v>3.5000000000000001E-3</v>
      </c>
      <c r="E31" s="73">
        <f t="shared" si="9"/>
        <v>1.7499999999999998E-2</v>
      </c>
      <c r="F31" s="73">
        <f t="shared" si="10"/>
        <v>5.8999999999999997E-2</v>
      </c>
      <c r="G31" s="76">
        <f t="shared" si="11"/>
        <v>2.0500000000000001E-2</v>
      </c>
      <c r="H31" s="76">
        <f t="shared" si="12"/>
        <v>2.2499999999999999E-2</v>
      </c>
      <c r="I31" s="93">
        <f t="shared" si="13"/>
        <v>4.1000000000000009E-2</v>
      </c>
      <c r="J31" s="32">
        <v>1.6E-2</v>
      </c>
      <c r="K31" s="68">
        <v>5.0000000000000001E-3</v>
      </c>
      <c r="L31" s="68">
        <v>5.0000000000000001E-3</v>
      </c>
      <c r="M31" s="68">
        <v>3.5000000000000001E-3</v>
      </c>
      <c r="N31" s="33"/>
      <c r="O31" s="33">
        <v>2.9000000000000001E-2</v>
      </c>
      <c r="P31" s="68">
        <v>5.0000000000000001E-3</v>
      </c>
      <c r="Q31" s="33">
        <v>5.8999999999999997E-2</v>
      </c>
      <c r="R31" s="31"/>
      <c r="S31" s="31"/>
    </row>
    <row r="32" spans="1:19" x14ac:dyDescent="0.25">
      <c r="A32" s="36" t="s">
        <v>79</v>
      </c>
      <c r="B32" s="39" t="s">
        <v>62</v>
      </c>
      <c r="C32" s="40">
        <f t="shared" si="7"/>
        <v>7</v>
      </c>
      <c r="D32" s="73">
        <f t="shared" si="8"/>
        <v>3.0000000000000001E-3</v>
      </c>
      <c r="E32" s="73">
        <f t="shared" si="9"/>
        <v>5.642857142857143E-3</v>
      </c>
      <c r="F32" s="73">
        <f t="shared" si="10"/>
        <v>1.4E-2</v>
      </c>
      <c r="G32" s="76">
        <f t="shared" si="11"/>
        <v>3.7717622507510312E-3</v>
      </c>
      <c r="H32" s="76">
        <f t="shared" si="12"/>
        <v>5.0000000000000001E-3</v>
      </c>
      <c r="I32" s="93">
        <f t="shared" si="13"/>
        <v>8.6000000000000035E-3</v>
      </c>
      <c r="J32" s="32">
        <v>1.4E-2</v>
      </c>
      <c r="K32" s="68">
        <v>5.0000000000000001E-3</v>
      </c>
      <c r="L32" s="68">
        <v>5.0000000000000001E-3</v>
      </c>
      <c r="M32" s="68">
        <v>3.5000000000000001E-3</v>
      </c>
      <c r="N32" s="33"/>
      <c r="O32" s="68">
        <v>4.0000000000000001E-3</v>
      </c>
      <c r="P32" s="68">
        <v>5.0000000000000001E-3</v>
      </c>
      <c r="Q32" s="68">
        <v>3.0000000000000001E-3</v>
      </c>
      <c r="R32" s="31"/>
      <c r="S32" s="31"/>
    </row>
    <row r="33" spans="1:19" x14ac:dyDescent="0.25">
      <c r="A33" s="36" t="s">
        <v>80</v>
      </c>
      <c r="B33" s="39" t="s">
        <v>62</v>
      </c>
      <c r="C33" s="40">
        <f t="shared" si="7"/>
        <v>7</v>
      </c>
      <c r="D33" s="73">
        <f t="shared" si="8"/>
        <v>3.0000000000000001E-3</v>
      </c>
      <c r="E33" s="73">
        <f t="shared" si="9"/>
        <v>5.9285714285714289E-3</v>
      </c>
      <c r="F33" s="73">
        <f t="shared" si="10"/>
        <v>1.4999999999999999E-2</v>
      </c>
      <c r="G33" s="76">
        <f t="shared" si="11"/>
        <v>4.0868546527104378E-3</v>
      </c>
      <c r="H33" s="76">
        <f t="shared" si="12"/>
        <v>5.0000000000000001E-3</v>
      </c>
      <c r="I33" s="93">
        <f t="shared" si="13"/>
        <v>9.0000000000000028E-3</v>
      </c>
      <c r="J33" s="67">
        <v>5.0000000000000001E-3</v>
      </c>
      <c r="K33" s="68">
        <v>5.0000000000000001E-3</v>
      </c>
      <c r="L33" s="68">
        <v>5.0000000000000001E-3</v>
      </c>
      <c r="M33" s="68">
        <v>3.5000000000000001E-3</v>
      </c>
      <c r="N33" s="33"/>
      <c r="O33" s="33">
        <v>1.4999999999999999E-2</v>
      </c>
      <c r="P33" s="68">
        <v>5.0000000000000001E-3</v>
      </c>
      <c r="Q33" s="68">
        <v>3.0000000000000001E-3</v>
      </c>
      <c r="R33" s="31"/>
      <c r="S33" s="31"/>
    </row>
    <row r="34" spans="1:19" x14ac:dyDescent="0.25">
      <c r="A34" s="36" t="s">
        <v>81</v>
      </c>
      <c r="B34" s="39" t="s">
        <v>62</v>
      </c>
      <c r="C34" s="40">
        <f t="shared" si="7"/>
        <v>7</v>
      </c>
      <c r="D34" s="73">
        <f t="shared" si="8"/>
        <v>3.0000000000000001E-3</v>
      </c>
      <c r="E34" s="73">
        <f t="shared" si="9"/>
        <v>4.3571428571428572E-3</v>
      </c>
      <c r="F34" s="73">
        <f t="shared" si="10"/>
        <v>5.0000000000000001E-3</v>
      </c>
      <c r="G34" s="76">
        <f t="shared" si="11"/>
        <v>8.5216810324634674E-4</v>
      </c>
      <c r="H34" s="76">
        <f t="shared" si="12"/>
        <v>5.0000000000000001E-3</v>
      </c>
      <c r="I34" s="93">
        <f t="shared" si="13"/>
        <v>5.0000000000000001E-3</v>
      </c>
      <c r="J34" s="67">
        <v>5.0000000000000001E-3</v>
      </c>
      <c r="K34" s="68">
        <v>5.0000000000000001E-3</v>
      </c>
      <c r="L34" s="68">
        <v>5.0000000000000001E-3</v>
      </c>
      <c r="M34" s="68">
        <v>3.5000000000000001E-3</v>
      </c>
      <c r="N34" s="33"/>
      <c r="O34" s="68">
        <v>4.0000000000000001E-3</v>
      </c>
      <c r="P34" s="68">
        <v>5.0000000000000001E-3</v>
      </c>
      <c r="Q34" s="68">
        <v>3.0000000000000001E-3</v>
      </c>
      <c r="R34" s="31"/>
      <c r="S34" s="31"/>
    </row>
    <row r="35" spans="1:19" x14ac:dyDescent="0.25">
      <c r="A35" s="36" t="s">
        <v>82</v>
      </c>
      <c r="B35" s="39" t="s">
        <v>62</v>
      </c>
      <c r="C35" s="40">
        <f t="shared" si="7"/>
        <v>7</v>
      </c>
      <c r="D35" s="73">
        <f t="shared" si="8"/>
        <v>3.0000000000000001E-3</v>
      </c>
      <c r="E35" s="73">
        <f t="shared" si="9"/>
        <v>5.3571428571428572E-3</v>
      </c>
      <c r="F35" s="73">
        <f t="shared" si="10"/>
        <v>1.0999999999999999E-2</v>
      </c>
      <c r="G35" s="76">
        <f t="shared" si="11"/>
        <v>2.6254251356413009E-3</v>
      </c>
      <c r="H35" s="76">
        <f t="shared" si="12"/>
        <v>5.0000000000000001E-3</v>
      </c>
      <c r="I35" s="93">
        <f t="shared" si="13"/>
        <v>7.4000000000000021E-3</v>
      </c>
      <c r="J35" s="67">
        <v>5.0000000000000001E-3</v>
      </c>
      <c r="K35" s="68">
        <v>5.0000000000000001E-3</v>
      </c>
      <c r="L35" s="68">
        <v>5.0000000000000001E-3</v>
      </c>
      <c r="M35" s="68">
        <v>3.5000000000000001E-3</v>
      </c>
      <c r="N35" s="33"/>
      <c r="O35" s="33">
        <v>1.0999999999999999E-2</v>
      </c>
      <c r="P35" s="68">
        <v>5.0000000000000001E-3</v>
      </c>
      <c r="Q35" s="68">
        <v>3.0000000000000001E-3</v>
      </c>
      <c r="R35" s="31"/>
      <c r="S35" s="31"/>
    </row>
    <row r="36" spans="1:19" x14ac:dyDescent="0.25">
      <c r="A36" s="36" t="s">
        <v>83</v>
      </c>
      <c r="B36" s="39" t="s">
        <v>62</v>
      </c>
      <c r="C36" s="40">
        <f t="shared" si="7"/>
        <v>3</v>
      </c>
      <c r="D36" s="73">
        <f t="shared" si="8"/>
        <v>6.4599999999999991E-2</v>
      </c>
      <c r="E36" s="73">
        <f t="shared" si="9"/>
        <v>7.3200000000000001E-2</v>
      </c>
      <c r="F36" s="73">
        <f t="shared" si="10"/>
        <v>8.7999999999999995E-2</v>
      </c>
      <c r="G36" s="63">
        <f t="shared" si="11"/>
        <v>1.287322803340332E-2</v>
      </c>
      <c r="H36" s="76">
        <f t="shared" si="12"/>
        <v>7.7499999999999999E-2</v>
      </c>
      <c r="I36" s="93">
        <f t="shared" si="13"/>
        <v>8.3799999999999986E-2</v>
      </c>
      <c r="J36" s="32">
        <f>SUM(J29:J32)</f>
        <v>6.7000000000000004E-2</v>
      </c>
      <c r="K36" s="33"/>
      <c r="L36" s="33"/>
      <c r="M36" s="33"/>
      <c r="N36" s="33"/>
      <c r="O36" s="33">
        <f>SUM(O29:O31)+O33+O35</f>
        <v>8.7999999999999995E-2</v>
      </c>
      <c r="P36" s="33"/>
      <c r="Q36" s="33">
        <f>SUM(Q30:Q31)</f>
        <v>6.4599999999999991E-2</v>
      </c>
      <c r="R36" s="31"/>
      <c r="S36" s="31"/>
    </row>
    <row r="37" spans="1:19" x14ac:dyDescent="0.25">
      <c r="A37" s="44"/>
      <c r="B37" s="39"/>
      <c r="C37" s="40"/>
      <c r="D37" s="71"/>
      <c r="E37" s="71"/>
      <c r="F37" s="71"/>
      <c r="G37" s="63"/>
      <c r="H37" s="63"/>
      <c r="I37" s="91"/>
      <c r="J37" s="32"/>
      <c r="K37" s="33"/>
      <c r="L37" s="33"/>
      <c r="M37" s="33"/>
      <c r="N37" s="33"/>
      <c r="O37" s="33"/>
      <c r="P37" s="33"/>
      <c r="Q37" s="33"/>
      <c r="R37" s="31"/>
      <c r="S37" s="31"/>
    </row>
    <row r="38" spans="1:19" x14ac:dyDescent="0.25">
      <c r="A38" s="25" t="s">
        <v>84</v>
      </c>
      <c r="B38" s="39"/>
      <c r="C38" s="40"/>
      <c r="D38" s="71"/>
      <c r="E38" s="71"/>
      <c r="F38" s="71"/>
      <c r="G38" s="63"/>
      <c r="H38" s="63"/>
      <c r="I38" s="91"/>
      <c r="J38" s="32"/>
      <c r="K38" s="33"/>
      <c r="L38" s="33"/>
      <c r="M38" s="33"/>
      <c r="N38" s="33"/>
      <c r="O38" s="33"/>
      <c r="P38" s="33"/>
      <c r="Q38" s="33"/>
      <c r="R38" s="31"/>
      <c r="S38" s="31"/>
    </row>
    <row r="39" spans="1:19" x14ac:dyDescent="0.25">
      <c r="A39" s="36" t="s">
        <v>86</v>
      </c>
      <c r="B39" s="39" t="s">
        <v>62</v>
      </c>
      <c r="C39" s="40">
        <f>COUNT(J39:S39)</f>
        <v>0</v>
      </c>
      <c r="D39" s="71">
        <f>MIN(J39:S39)</f>
        <v>0</v>
      </c>
      <c r="E39" s="71" t="e">
        <f>AVERAGE(J39:S39)</f>
        <v>#DIV/0!</v>
      </c>
      <c r="F39" s="71">
        <f>MAX(J39:S39)</f>
        <v>0</v>
      </c>
      <c r="G39" s="63" t="e">
        <f>STDEV(J39:S39)</f>
        <v>#DIV/0!</v>
      </c>
      <c r="H39" s="63" t="e">
        <f>PERCENTILE(J39:S39,0.75)</f>
        <v>#NUM!</v>
      </c>
      <c r="I39" s="91" t="e">
        <f>PERCENTILE(J39:S39,0.9)</f>
        <v>#NUM!</v>
      </c>
      <c r="J39" s="32"/>
      <c r="K39" s="33"/>
      <c r="L39" s="33"/>
      <c r="M39" s="33"/>
      <c r="N39" s="33"/>
      <c r="O39" s="33"/>
      <c r="P39" s="33"/>
      <c r="Q39" s="33"/>
      <c r="R39" s="31"/>
      <c r="S39" s="31"/>
    </row>
    <row r="40" spans="1:19" x14ac:dyDescent="0.25">
      <c r="A40" s="36" t="s">
        <v>88</v>
      </c>
      <c r="B40" s="39" t="s">
        <v>62</v>
      </c>
      <c r="C40" s="40">
        <f>COUNT(J40:S40)</f>
        <v>0</v>
      </c>
      <c r="D40" s="71">
        <f>MIN(J40:S40)</f>
        <v>0</v>
      </c>
      <c r="E40" s="71" t="e">
        <f>AVERAGE(J40:S40)</f>
        <v>#DIV/0!</v>
      </c>
      <c r="F40" s="71">
        <f>MAX(J40:S40)</f>
        <v>0</v>
      </c>
      <c r="G40" s="63" t="e">
        <f>STDEV(J40:S40)</f>
        <v>#DIV/0!</v>
      </c>
      <c r="H40" s="63" t="e">
        <f>PERCENTILE(J40:S40,0.75)</f>
        <v>#NUM!</v>
      </c>
      <c r="I40" s="91" t="e">
        <f>PERCENTILE(J40:S40,0.9)</f>
        <v>#NUM!</v>
      </c>
      <c r="J40" s="32"/>
      <c r="K40" s="33"/>
      <c r="L40" s="33"/>
      <c r="M40" s="33"/>
      <c r="N40" s="33"/>
      <c r="O40" s="33"/>
      <c r="P40" s="33"/>
      <c r="Q40" s="33"/>
      <c r="R40" s="31"/>
      <c r="S40" s="31"/>
    </row>
    <row r="41" spans="1:19" x14ac:dyDescent="0.25">
      <c r="A41" s="36" t="s">
        <v>89</v>
      </c>
      <c r="B41" s="39" t="s">
        <v>62</v>
      </c>
      <c r="C41" s="40">
        <f>COUNT(J41:S41)</f>
        <v>0</v>
      </c>
      <c r="D41" s="71">
        <f>MIN(J41:S41)</f>
        <v>0</v>
      </c>
      <c r="E41" s="71" t="e">
        <f>AVERAGE(J41:S41)</f>
        <v>#DIV/0!</v>
      </c>
      <c r="F41" s="71">
        <f>MAX(J41:S41)</f>
        <v>0</v>
      </c>
      <c r="G41" s="63" t="e">
        <f>STDEV(J41:S41)</f>
        <v>#DIV/0!</v>
      </c>
      <c r="H41" s="63" t="e">
        <f>PERCENTILE(J41:S41,0.75)</f>
        <v>#NUM!</v>
      </c>
      <c r="I41" s="91" t="e">
        <f>PERCENTILE(J41:S41,0.9)</f>
        <v>#NUM!</v>
      </c>
      <c r="J41" s="32"/>
      <c r="K41" s="33"/>
      <c r="L41" s="33"/>
      <c r="M41" s="33"/>
      <c r="N41" s="33"/>
      <c r="O41" s="33"/>
      <c r="P41" s="33"/>
      <c r="Q41" s="33"/>
      <c r="R41" s="31"/>
      <c r="S41" s="31"/>
    </row>
    <row r="42" spans="1:19" x14ac:dyDescent="0.25">
      <c r="A42" s="36" t="s">
        <v>90</v>
      </c>
      <c r="B42" s="39" t="s">
        <v>62</v>
      </c>
      <c r="C42" s="40">
        <f>COUNT(J42:S42)</f>
        <v>0</v>
      </c>
      <c r="D42" s="71">
        <f>MIN(J42:S42)</f>
        <v>0</v>
      </c>
      <c r="E42" s="71" t="e">
        <f>AVERAGE(J42:S42)</f>
        <v>#DIV/0!</v>
      </c>
      <c r="F42" s="71">
        <f>MAX(J42:S42)</f>
        <v>0</v>
      </c>
      <c r="G42" s="63" t="e">
        <f>STDEV(J42:S42)</f>
        <v>#DIV/0!</v>
      </c>
      <c r="H42" s="63" t="e">
        <f>PERCENTILE(J42:S42,0.75)</f>
        <v>#NUM!</v>
      </c>
      <c r="I42" s="91" t="e">
        <f>PERCENTILE(J42:S42,0.9)</f>
        <v>#NUM!</v>
      </c>
      <c r="J42" s="32"/>
      <c r="K42" s="33"/>
      <c r="L42" s="33"/>
      <c r="M42" s="33"/>
      <c r="N42" s="33"/>
      <c r="O42" s="33"/>
      <c r="P42" s="33"/>
      <c r="Q42" s="33"/>
      <c r="R42" s="31"/>
      <c r="S42" s="31"/>
    </row>
    <row r="43" spans="1:19" x14ac:dyDescent="0.25">
      <c r="A43" s="36"/>
      <c r="B43" s="39"/>
      <c r="C43" s="40"/>
      <c r="D43" s="71"/>
      <c r="E43" s="71"/>
      <c r="F43" s="71"/>
      <c r="G43" s="63"/>
      <c r="H43" s="63"/>
      <c r="I43" s="91"/>
      <c r="J43" s="32"/>
      <c r="K43" s="33"/>
      <c r="L43" s="33"/>
      <c r="M43" s="33"/>
      <c r="N43" s="33"/>
      <c r="O43" s="33"/>
      <c r="P43" s="33"/>
      <c r="Q43" s="33"/>
      <c r="R43" s="31"/>
      <c r="S43" s="31"/>
    </row>
    <row r="44" spans="1:19" x14ac:dyDescent="0.25">
      <c r="A44" s="25" t="s">
        <v>91</v>
      </c>
      <c r="B44" s="39"/>
      <c r="C44" s="40"/>
      <c r="D44" s="71"/>
      <c r="E44" s="71"/>
      <c r="F44" s="71"/>
      <c r="G44" s="63"/>
      <c r="H44" s="63"/>
      <c r="I44" s="91"/>
      <c r="J44" s="32"/>
      <c r="K44" s="33"/>
      <c r="L44" s="33"/>
      <c r="M44" s="33"/>
      <c r="N44" s="33"/>
      <c r="O44" s="33"/>
      <c r="P44" s="33"/>
      <c r="Q44" s="33"/>
      <c r="R44" s="31"/>
      <c r="S44" s="31"/>
    </row>
    <row r="45" spans="1:19" x14ac:dyDescent="0.25">
      <c r="A45" s="36" t="s">
        <v>92</v>
      </c>
      <c r="B45" s="39" t="s">
        <v>62</v>
      </c>
      <c r="C45" s="40">
        <f>COUNT(J45:S45)</f>
        <v>0</v>
      </c>
      <c r="D45" s="71">
        <f>MIN(J45:S45)</f>
        <v>0</v>
      </c>
      <c r="E45" s="71" t="e">
        <f>AVERAGE(J45:S45)</f>
        <v>#DIV/0!</v>
      </c>
      <c r="F45" s="71">
        <f>MAX(J45:S45)</f>
        <v>0</v>
      </c>
      <c r="G45" s="63" t="e">
        <f>STDEV(J45:S45)</f>
        <v>#DIV/0!</v>
      </c>
      <c r="H45" s="63" t="e">
        <f>PERCENTILE(J45:S45,0.75)</f>
        <v>#NUM!</v>
      </c>
      <c r="I45" s="91" t="e">
        <f>PERCENTILE(J45:S45,0.9)</f>
        <v>#NUM!</v>
      </c>
      <c r="J45" s="32"/>
      <c r="K45" s="33"/>
      <c r="L45" s="33"/>
      <c r="M45" s="33"/>
      <c r="N45" s="33"/>
      <c r="O45" s="33"/>
      <c r="P45" s="33"/>
      <c r="Q45" s="33"/>
      <c r="R45" s="31"/>
      <c r="S45" s="31"/>
    </row>
    <row r="46" spans="1:19" s="37" customFormat="1" x14ac:dyDescent="0.25">
      <c r="A46" s="36"/>
      <c r="C46" s="40"/>
      <c r="D46" s="71"/>
      <c r="E46" s="71"/>
      <c r="F46" s="71"/>
      <c r="G46" s="63"/>
      <c r="H46" s="63"/>
      <c r="I46" s="91"/>
      <c r="J46" s="32"/>
      <c r="K46" s="33"/>
      <c r="L46" s="33"/>
      <c r="M46" s="33"/>
      <c r="N46" s="33"/>
      <c r="O46" s="33"/>
      <c r="P46" s="33"/>
      <c r="Q46" s="33"/>
      <c r="R46" s="31"/>
      <c r="S46" s="31"/>
    </row>
    <row r="47" spans="1:19" x14ac:dyDescent="0.25">
      <c r="A47" s="25" t="s">
        <v>93</v>
      </c>
      <c r="B47" s="37"/>
      <c r="C47" s="40"/>
      <c r="D47" s="71"/>
      <c r="E47" s="71"/>
      <c r="F47" s="71"/>
      <c r="G47" s="63"/>
      <c r="H47" s="63"/>
      <c r="I47" s="91"/>
      <c r="J47" s="32"/>
      <c r="K47" s="33"/>
      <c r="L47" s="33"/>
      <c r="M47" s="33"/>
      <c r="N47" s="33"/>
      <c r="O47" s="33"/>
      <c r="P47" s="33"/>
      <c r="Q47" s="33"/>
      <c r="R47" s="31"/>
      <c r="S47" s="31"/>
    </row>
    <row r="48" spans="1:19" x14ac:dyDescent="0.25">
      <c r="A48" s="36" t="s">
        <v>95</v>
      </c>
      <c r="B48" s="37" t="s">
        <v>62</v>
      </c>
      <c r="C48" s="40">
        <f>COUNT(J48:S48)</f>
        <v>0</v>
      </c>
      <c r="D48" s="71">
        <f>MIN(J48:S48)</f>
        <v>0</v>
      </c>
      <c r="E48" s="71" t="e">
        <f>AVERAGE(J48:S48)</f>
        <v>#DIV/0!</v>
      </c>
      <c r="F48" s="71">
        <f>MAX(J48:S48)</f>
        <v>0</v>
      </c>
      <c r="G48" s="63" t="e">
        <f>STDEV(J48:S48)</f>
        <v>#DIV/0!</v>
      </c>
      <c r="H48" s="63" t="e">
        <f>PERCENTILE(J48:S48,0.75)</f>
        <v>#NUM!</v>
      </c>
      <c r="I48" s="91" t="e">
        <f>PERCENTILE(J48:S48,0.9)</f>
        <v>#NUM!</v>
      </c>
      <c r="J48" s="32"/>
      <c r="K48" s="33"/>
      <c r="L48" s="33"/>
      <c r="M48" s="33"/>
      <c r="N48" s="33"/>
      <c r="O48" s="33"/>
      <c r="P48" s="33"/>
      <c r="Q48" s="33"/>
      <c r="R48" s="31"/>
      <c r="S48" s="31"/>
    </row>
    <row r="49" spans="1:20" x14ac:dyDescent="0.25">
      <c r="A49" s="36" t="s">
        <v>96</v>
      </c>
      <c r="B49" s="37" t="s">
        <v>62</v>
      </c>
      <c r="C49" s="40">
        <f>COUNT(J49:S49)</f>
        <v>0</v>
      </c>
      <c r="D49" s="71">
        <f>MIN(J49:S49)</f>
        <v>0</v>
      </c>
      <c r="E49" s="71" t="e">
        <f>AVERAGE(J49:S49)</f>
        <v>#DIV/0!</v>
      </c>
      <c r="F49" s="71">
        <f>MAX(J49:S49)</f>
        <v>0</v>
      </c>
      <c r="G49" s="63" t="e">
        <f>STDEV(J49:S49)</f>
        <v>#DIV/0!</v>
      </c>
      <c r="H49" s="63" t="e">
        <f>PERCENTILE(J49:S49,0.75)</f>
        <v>#NUM!</v>
      </c>
      <c r="I49" s="91" t="e">
        <f>PERCENTILE(J49:S49,0.9)</f>
        <v>#NUM!</v>
      </c>
      <c r="J49" s="32"/>
      <c r="K49" s="33"/>
      <c r="L49" s="33"/>
      <c r="M49" s="33"/>
      <c r="N49" s="33"/>
      <c r="O49" s="33"/>
      <c r="P49" s="33"/>
      <c r="Q49" s="33"/>
      <c r="R49" s="31"/>
      <c r="S49" s="31"/>
    </row>
    <row r="50" spans="1:20" x14ac:dyDescent="0.25">
      <c r="A50" s="36" t="s">
        <v>98</v>
      </c>
      <c r="B50" s="37" t="s">
        <v>62</v>
      </c>
      <c r="C50" s="40">
        <f>COUNT(J50:S50)</f>
        <v>0</v>
      </c>
      <c r="D50" s="71">
        <f>MIN(J50:S50)</f>
        <v>0</v>
      </c>
      <c r="E50" s="71" t="e">
        <f>AVERAGE(J50:S50)</f>
        <v>#DIV/0!</v>
      </c>
      <c r="F50" s="71">
        <f>MAX(J50:S50)</f>
        <v>0</v>
      </c>
      <c r="G50" s="63" t="e">
        <f>STDEV(J50:S50)</f>
        <v>#DIV/0!</v>
      </c>
      <c r="H50" s="63" t="e">
        <f>PERCENTILE(J50:S50,0.75)</f>
        <v>#NUM!</v>
      </c>
      <c r="I50" s="91" t="e">
        <f>PERCENTILE(J50:S50,0.9)</f>
        <v>#NUM!</v>
      </c>
      <c r="J50" s="32"/>
      <c r="K50" s="33"/>
      <c r="L50" s="33"/>
      <c r="M50" s="33"/>
      <c r="N50" s="33"/>
      <c r="O50" s="33"/>
      <c r="P50" s="33"/>
      <c r="Q50" s="33"/>
      <c r="R50" s="31"/>
      <c r="S50" s="31"/>
    </row>
    <row r="51" spans="1:20" x14ac:dyDescent="0.25">
      <c r="A51" s="36" t="s">
        <v>99</v>
      </c>
      <c r="B51" s="37" t="s">
        <v>62</v>
      </c>
      <c r="C51" s="40">
        <f>COUNT(J51:S51)</f>
        <v>0</v>
      </c>
      <c r="D51" s="71">
        <f>MIN(J51:S51)</f>
        <v>0</v>
      </c>
      <c r="E51" s="71" t="e">
        <f>AVERAGE(J51:S51)</f>
        <v>#DIV/0!</v>
      </c>
      <c r="F51" s="71">
        <f>MAX(J51:S51)</f>
        <v>0</v>
      </c>
      <c r="G51" s="63" t="e">
        <f>STDEV(J51:S51)</f>
        <v>#DIV/0!</v>
      </c>
      <c r="H51" s="63" t="e">
        <f>PERCENTILE(J51:S51,0.75)</f>
        <v>#NUM!</v>
      </c>
      <c r="I51" s="91" t="e">
        <f>PERCENTILE(J51:S51,0.9)</f>
        <v>#NUM!</v>
      </c>
      <c r="J51" s="32"/>
      <c r="K51" s="33"/>
      <c r="L51" s="33"/>
      <c r="M51" s="33"/>
      <c r="N51" s="33"/>
      <c r="O51" s="33"/>
      <c r="P51" s="33"/>
      <c r="Q51" s="33"/>
      <c r="R51" s="31"/>
      <c r="S51" s="31"/>
    </row>
    <row r="52" spans="1:20" x14ac:dyDescent="0.25">
      <c r="A52" s="24" t="s">
        <v>100</v>
      </c>
      <c r="B52" s="21" t="s">
        <v>62</v>
      </c>
      <c r="C52" s="82">
        <f>COUNT(J52:S52)</f>
        <v>0</v>
      </c>
      <c r="D52" s="178">
        <f>MIN(J52:S52)</f>
        <v>0</v>
      </c>
      <c r="E52" s="178" t="e">
        <f>AVERAGE(J52:S52)</f>
        <v>#DIV/0!</v>
      </c>
      <c r="F52" s="178">
        <f>MAX(J52:S52)</f>
        <v>0</v>
      </c>
      <c r="G52" s="132" t="e">
        <f>STDEV(J52:S52)</f>
        <v>#DIV/0!</v>
      </c>
      <c r="H52" s="132" t="e">
        <f>PERCENTILE(J52:S52,0.75)</f>
        <v>#NUM!</v>
      </c>
      <c r="I52" s="133" t="e">
        <f>PERCENTILE(J52:S52,0.9)</f>
        <v>#NUM!</v>
      </c>
      <c r="J52" s="17"/>
      <c r="K52" s="18"/>
      <c r="L52" s="18"/>
      <c r="M52" s="18"/>
      <c r="N52" s="18"/>
      <c r="O52" s="18"/>
      <c r="P52" s="18"/>
      <c r="Q52" s="18"/>
      <c r="R52" s="19"/>
      <c r="S52" s="19"/>
    </row>
    <row r="53" spans="1:20" x14ac:dyDescent="0.25">
      <c r="J53" s="495">
        <f t="shared" ref="J53:S53" si="14">COUNTA(J10:J52)</f>
        <v>19</v>
      </c>
      <c r="K53" s="494">
        <f t="shared" si="14"/>
        <v>12</v>
      </c>
      <c r="L53" s="494">
        <f t="shared" si="14"/>
        <v>12</v>
      </c>
      <c r="M53" s="494">
        <f t="shared" si="14"/>
        <v>12</v>
      </c>
      <c r="N53" s="494">
        <f t="shared" si="14"/>
        <v>3</v>
      </c>
      <c r="O53" s="494">
        <f t="shared" si="14"/>
        <v>13</v>
      </c>
      <c r="P53" s="494">
        <f t="shared" si="14"/>
        <v>12</v>
      </c>
      <c r="Q53" s="494">
        <f t="shared" si="14"/>
        <v>13</v>
      </c>
      <c r="R53" s="494">
        <f t="shared" si="14"/>
        <v>3</v>
      </c>
      <c r="S53" s="494">
        <f t="shared" si="14"/>
        <v>3</v>
      </c>
      <c r="T53" s="494">
        <f>SUM(J53:S53)</f>
        <v>102</v>
      </c>
    </row>
    <row r="54" spans="1:20" x14ac:dyDescent="0.25">
      <c r="A54" s="94" t="s">
        <v>214</v>
      </c>
    </row>
    <row r="56" spans="1:20" x14ac:dyDescent="0.25">
      <c r="A56" s="47" t="s">
        <v>104</v>
      </c>
    </row>
    <row r="57" spans="1:20" x14ac:dyDescent="0.25">
      <c r="A57" t="s">
        <v>105</v>
      </c>
      <c r="B57" s="48"/>
    </row>
    <row r="58" spans="1:20" x14ac:dyDescent="0.25">
      <c r="A58" t="s">
        <v>106</v>
      </c>
      <c r="B58" s="49"/>
    </row>
    <row r="59" spans="1:20" x14ac:dyDescent="0.25">
      <c r="A59" t="s">
        <v>107</v>
      </c>
      <c r="B59" s="50"/>
    </row>
  </sheetData>
  <sheetProtection algorithmName="SHA-512" hashValue="DveGubiTj31/jipVkP15uYeDbtebVQWT8iwHPJp4B3FiKz+iCDcybWoOVMClOaXEHHMKahmsDXWnUIl8pZtMBg==" saltValue="mrLBYa514+5aK9+96nQVFg==" spinCount="100000" sheet="1" objects="1" scenarios="1"/>
  <mergeCells count="3">
    <mergeCell ref="C2:I2"/>
    <mergeCell ref="J4:R4"/>
    <mergeCell ref="J3:R3"/>
  </mergeCells>
  <conditionalFormatting sqref="C9:C52">
    <cfRule type="colorScale" priority="2">
      <colorScale>
        <cfvo type="num" val="0"/>
        <cfvo type="num" val="1"/>
        <cfvo type="num" val="5"/>
        <color theme="5"/>
        <color theme="9"/>
        <color theme="6"/>
      </colorScale>
    </cfRule>
  </conditionalFormatting>
  <conditionalFormatting sqref="G4">
    <cfRule type="colorScale" priority="1">
      <colorScale>
        <cfvo type="num" val="0"/>
        <cfvo type="num" val="1"/>
        <cfvo type="num" val="5"/>
        <color theme="5"/>
        <color theme="9"/>
        <color theme="6"/>
      </colorScale>
    </cfRule>
  </conditionalFormatting>
  <hyperlinks>
    <hyperlink ref="J5" location="Referencer!A52" display="[47]" xr:uid="{00000000-0004-0000-0C00-000000000000}"/>
    <hyperlink ref="K5" location="Referencer!A52" display="[47]" xr:uid="{00000000-0004-0000-0C00-000001000000}"/>
    <hyperlink ref="L5" location="Referencer!A52" display="[47]" xr:uid="{00000000-0004-0000-0C00-000002000000}"/>
    <hyperlink ref="M5" location="Referencer!A52" display="[47]" xr:uid="{00000000-0004-0000-0C00-000003000000}"/>
    <hyperlink ref="N5" location="Referencer!A52" display="[47]" xr:uid="{00000000-0004-0000-0C00-000004000000}"/>
    <hyperlink ref="O5" location="Referencer!A52" display="[47]" xr:uid="{00000000-0004-0000-0C00-000005000000}"/>
    <hyperlink ref="P5" location="Referencer!A52" display="[47]" xr:uid="{00000000-0004-0000-0C00-000006000000}"/>
    <hyperlink ref="Q5" location="Referencer!A52" display="[47]" xr:uid="{00000000-0004-0000-0C00-000007000000}"/>
    <hyperlink ref="R5" location="Referencer!A52" display="[47]" xr:uid="{00000000-0004-0000-0C00-000008000000}"/>
    <hyperlink ref="S5" location="Referencer!A54" display="[49]" xr:uid="{00000000-0004-0000-0C00-000009000000}"/>
  </hyperlinks>
  <pageMargins left="0.70866141732283472" right="0.70866141732283472" top="0.74803149606299213" bottom="0.74803149606299213" header="0.31496062992125984" footer="0.31496062992125984"/>
  <pageSetup paperSize="8" scale="48"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pageSetUpPr fitToPage="1"/>
  </sheetPr>
  <dimension ref="A1:BW64"/>
  <sheetViews>
    <sheetView zoomScale="90" zoomScaleNormal="90" zoomScaleSheetLayoutView="40" workbookViewId="0">
      <pane xSplit="2" topLeftCell="C1" activePane="topRight" state="frozen"/>
      <selection activeCell="A25" sqref="A25"/>
      <selection pane="topRight" activeCell="D8" sqref="D8"/>
    </sheetView>
  </sheetViews>
  <sheetFormatPr defaultRowHeight="15" x14ac:dyDescent="0.25"/>
  <cols>
    <col min="1" max="1" width="23.42578125" customWidth="1"/>
    <col min="2" max="2" width="11.42578125" bestFit="1" customWidth="1"/>
    <col min="3" max="4" width="12.28515625" style="46" customWidth="1"/>
    <col min="5" max="6" width="12.28515625" style="279" customWidth="1"/>
    <col min="7" max="7" width="19.28515625" style="46" customWidth="1"/>
    <col min="8" max="8" width="12.28515625" style="46" customWidth="1"/>
    <col min="9" max="9" width="14.7109375" style="45" customWidth="1"/>
    <col min="10" max="10" width="21.42578125" style="204" bestFit="1" customWidth="1"/>
    <col min="11" max="11" width="13.7109375" style="204" customWidth="1"/>
    <col min="12" max="12" width="12.7109375" style="204" bestFit="1" customWidth="1"/>
    <col min="13" max="13" width="13" style="204" bestFit="1" customWidth="1"/>
    <col min="14" max="17" width="11.28515625" style="204" bestFit="1" customWidth="1"/>
    <col min="18" max="19" width="10.5703125" style="204" bestFit="1" customWidth="1"/>
    <col min="20" max="20" width="10.5703125" style="204" customWidth="1"/>
    <col min="21" max="21" width="10.5703125" style="204" bestFit="1" customWidth="1"/>
    <col min="22" max="22" width="13" style="186" bestFit="1" customWidth="1"/>
    <col min="23" max="24" width="10.5703125" style="186" bestFit="1" customWidth="1"/>
    <col min="25" max="28" width="10.5703125" style="204" bestFit="1" customWidth="1"/>
    <col min="29" max="29" width="10.5703125" style="204" customWidth="1"/>
    <col min="30" max="30" width="10.5703125" style="204" bestFit="1" customWidth="1"/>
    <col min="31" max="31" width="20.28515625" style="204" bestFit="1" customWidth="1"/>
    <col min="32" max="32" width="20.140625" style="204" bestFit="1" customWidth="1"/>
    <col min="33" max="33" width="13" style="204" bestFit="1" customWidth="1"/>
    <col min="34" max="36" width="11.28515625" style="204" bestFit="1" customWidth="1"/>
    <col min="37" max="37" width="16.140625" style="204" bestFit="1" customWidth="1"/>
    <col min="38" max="38" width="16.28515625" style="204" customWidth="1"/>
    <col min="39" max="42" width="10.5703125" style="204" bestFit="1" customWidth="1"/>
    <col min="43" max="43" width="13.28515625" style="204" bestFit="1" customWidth="1"/>
    <col min="44" max="47" width="10.5703125" style="204" bestFit="1" customWidth="1"/>
    <col min="48" max="48" width="15.85546875" style="204" customWidth="1"/>
    <col min="49" max="49" width="14.28515625" style="204" customWidth="1"/>
    <col min="50" max="51" width="15.28515625" style="204" customWidth="1"/>
    <col min="52" max="52" width="13.7109375" style="204" customWidth="1"/>
    <col min="53" max="55" width="12.140625" style="204" customWidth="1"/>
    <col min="56" max="56" width="12.28515625" style="204" customWidth="1"/>
    <col min="57" max="59" width="11" style="204" customWidth="1"/>
    <col min="60" max="60" width="12.5703125" style="204" customWidth="1"/>
    <col min="61" max="61" width="12.7109375" style="204" bestFit="1" customWidth="1"/>
    <col min="62" max="62" width="11.5703125" style="204" customWidth="1"/>
    <col min="63" max="63" width="13.28515625" style="204" customWidth="1"/>
    <col min="64" max="64" width="13.7109375" style="204" customWidth="1"/>
    <col min="65" max="65" width="21" style="204" customWidth="1"/>
    <col min="66" max="66" width="25.140625" style="204" bestFit="1" customWidth="1"/>
    <col min="67" max="67" width="24.28515625" style="204" bestFit="1" customWidth="1"/>
    <col min="68" max="68" width="15.5703125" style="186" customWidth="1"/>
    <col min="69" max="69" width="15.140625" style="186" customWidth="1"/>
    <col min="70" max="70" width="14.7109375" style="186" customWidth="1"/>
    <col min="71" max="74" width="9.140625" style="186"/>
    <col min="75" max="75" width="11.5703125" style="204" customWidth="1"/>
  </cols>
  <sheetData>
    <row r="1" spans="1:75" ht="18.75" x14ac:dyDescent="0.3">
      <c r="A1" s="171" t="s">
        <v>14</v>
      </c>
    </row>
    <row r="3" spans="1:75" s="45" customFormat="1" x14ac:dyDescent="0.25">
      <c r="A3" s="208" t="s">
        <v>118</v>
      </c>
      <c r="B3" s="211"/>
      <c r="C3" s="280"/>
      <c r="D3" s="280"/>
      <c r="E3" s="280"/>
      <c r="F3" s="280"/>
      <c r="G3" s="280"/>
      <c r="H3" s="280"/>
      <c r="I3" s="210"/>
      <c r="J3" s="219" t="s">
        <v>338</v>
      </c>
      <c r="K3" s="656" t="s">
        <v>339</v>
      </c>
      <c r="L3" s="655"/>
      <c r="M3" s="654" t="s">
        <v>340</v>
      </c>
      <c r="N3" s="654"/>
      <c r="O3" s="654"/>
      <c r="P3" s="654"/>
      <c r="Q3" s="654"/>
      <c r="R3" s="654"/>
      <c r="S3" s="654"/>
      <c r="T3" s="654"/>
      <c r="U3" s="654"/>
      <c r="V3" s="656" t="s">
        <v>341</v>
      </c>
      <c r="W3" s="654"/>
      <c r="X3" s="654"/>
      <c r="Y3" s="654"/>
      <c r="Z3" s="654"/>
      <c r="AA3" s="654"/>
      <c r="AB3" s="654"/>
      <c r="AC3" s="654"/>
      <c r="AD3" s="655"/>
      <c r="AE3" s="209" t="s">
        <v>342</v>
      </c>
      <c r="AF3" s="223" t="s">
        <v>343</v>
      </c>
      <c r="AG3" s="654" t="s">
        <v>344</v>
      </c>
      <c r="AH3" s="654"/>
      <c r="AI3" s="654"/>
      <c r="AJ3" s="654"/>
      <c r="AK3" s="654"/>
      <c r="AL3" s="656" t="s">
        <v>345</v>
      </c>
      <c r="AM3" s="654"/>
      <c r="AN3" s="654"/>
      <c r="AO3" s="654"/>
      <c r="AP3" s="655"/>
      <c r="AQ3" s="654" t="s">
        <v>346</v>
      </c>
      <c r="AR3" s="654"/>
      <c r="AS3" s="654"/>
      <c r="AT3" s="654"/>
      <c r="AU3" s="654"/>
      <c r="AV3" s="656" t="s">
        <v>347</v>
      </c>
      <c r="AW3" s="655"/>
      <c r="AX3" s="654" t="s">
        <v>348</v>
      </c>
      <c r="AY3" s="654"/>
      <c r="AZ3" s="656" t="s">
        <v>349</v>
      </c>
      <c r="BA3" s="654"/>
      <c r="BB3" s="654"/>
      <c r="BC3" s="654"/>
      <c r="BD3" s="655"/>
      <c r="BE3" s="654" t="s">
        <v>350</v>
      </c>
      <c r="BF3" s="654"/>
      <c r="BG3" s="654"/>
      <c r="BH3" s="654"/>
      <c r="BI3" s="656" t="s">
        <v>351</v>
      </c>
      <c r="BJ3" s="655"/>
      <c r="BK3" s="654" t="s">
        <v>352</v>
      </c>
      <c r="BL3" s="654"/>
      <c r="BM3" s="223" t="s">
        <v>353</v>
      </c>
      <c r="BN3" s="209" t="s">
        <v>354</v>
      </c>
      <c r="BO3" s="223" t="s">
        <v>355</v>
      </c>
      <c r="BP3" s="654" t="s">
        <v>356</v>
      </c>
      <c r="BQ3" s="654"/>
      <c r="BR3" s="655"/>
      <c r="BS3" s="46"/>
      <c r="BT3" s="46"/>
      <c r="BU3" s="46"/>
      <c r="BV3" s="46"/>
      <c r="BW3" s="46"/>
    </row>
    <row r="4" spans="1:75" s="45" customFormat="1" x14ac:dyDescent="0.25">
      <c r="A4" s="32" t="s">
        <v>281</v>
      </c>
      <c r="B4" s="38"/>
      <c r="C4" s="279"/>
      <c r="D4" s="279"/>
      <c r="E4" s="279"/>
      <c r="F4" s="279"/>
      <c r="G4" s="279"/>
      <c r="H4" s="279"/>
      <c r="I4" s="33"/>
      <c r="J4" s="62">
        <v>2</v>
      </c>
      <c r="K4" s="646">
        <v>4</v>
      </c>
      <c r="L4" s="647"/>
      <c r="M4" s="645">
        <v>3</v>
      </c>
      <c r="N4" s="645"/>
      <c r="O4" s="645"/>
      <c r="P4" s="645"/>
      <c r="Q4" s="645"/>
      <c r="R4" s="645"/>
      <c r="S4" s="645"/>
      <c r="T4" s="645"/>
      <c r="U4" s="645"/>
      <c r="V4" s="646">
        <v>3</v>
      </c>
      <c r="W4" s="645"/>
      <c r="X4" s="645"/>
      <c r="Y4" s="645"/>
      <c r="Z4" s="645"/>
      <c r="AA4" s="645"/>
      <c r="AB4" s="645"/>
      <c r="AC4" s="645"/>
      <c r="AD4" s="647"/>
      <c r="AE4" s="34">
        <v>3</v>
      </c>
      <c r="AF4" s="110">
        <v>3</v>
      </c>
      <c r="AG4" s="645">
        <v>3</v>
      </c>
      <c r="AH4" s="645"/>
      <c r="AI4" s="645"/>
      <c r="AJ4" s="645"/>
      <c r="AK4" s="645"/>
      <c r="AL4" s="646">
        <v>3</v>
      </c>
      <c r="AM4" s="645"/>
      <c r="AN4" s="645"/>
      <c r="AO4" s="645"/>
      <c r="AP4" s="647"/>
      <c r="AQ4" s="645">
        <v>3</v>
      </c>
      <c r="AR4" s="645"/>
      <c r="AS4" s="645"/>
      <c r="AT4" s="645"/>
      <c r="AU4" s="645"/>
      <c r="AV4" s="646">
        <v>3</v>
      </c>
      <c r="AW4" s="647"/>
      <c r="AX4" s="645">
        <v>3</v>
      </c>
      <c r="AY4" s="645"/>
      <c r="AZ4" s="646">
        <v>3</v>
      </c>
      <c r="BA4" s="645"/>
      <c r="BB4" s="645"/>
      <c r="BC4" s="645"/>
      <c r="BD4" s="647"/>
      <c r="BE4" s="645">
        <v>3</v>
      </c>
      <c r="BF4" s="645"/>
      <c r="BG4" s="645"/>
      <c r="BH4" s="645"/>
      <c r="BI4" s="646">
        <v>3</v>
      </c>
      <c r="BJ4" s="647"/>
      <c r="BK4" s="645">
        <v>3</v>
      </c>
      <c r="BL4" s="645"/>
      <c r="BM4" s="110">
        <v>3</v>
      </c>
      <c r="BN4" s="34">
        <v>3</v>
      </c>
      <c r="BO4" s="110">
        <v>3</v>
      </c>
      <c r="BP4" s="645" t="s">
        <v>282</v>
      </c>
      <c r="BQ4" s="645"/>
      <c r="BR4" s="647"/>
      <c r="BS4" s="46"/>
      <c r="BT4" s="46"/>
      <c r="BU4" s="46"/>
      <c r="BV4" s="46"/>
      <c r="BW4" s="46"/>
    </row>
    <row r="5" spans="1:75" s="45" customFormat="1" x14ac:dyDescent="0.25">
      <c r="A5" s="32" t="s">
        <v>283</v>
      </c>
      <c r="B5" s="38"/>
      <c r="C5" s="279"/>
      <c r="D5" s="279"/>
      <c r="E5" s="279"/>
      <c r="F5" s="279"/>
      <c r="G5" s="279"/>
      <c r="H5" s="279"/>
      <c r="I5" s="33"/>
      <c r="J5" s="62" t="s">
        <v>284</v>
      </c>
      <c r="K5" s="652" t="s">
        <v>285</v>
      </c>
      <c r="L5" s="653"/>
      <c r="M5" s="645" t="s">
        <v>286</v>
      </c>
      <c r="N5" s="645"/>
      <c r="O5" s="645"/>
      <c r="P5" s="645"/>
      <c r="Q5" s="645"/>
      <c r="R5" s="645"/>
      <c r="S5" s="645"/>
      <c r="T5" s="645"/>
      <c r="U5" s="645"/>
      <c r="V5" s="646" t="s">
        <v>286</v>
      </c>
      <c r="W5" s="645"/>
      <c r="X5" s="645"/>
      <c r="Y5" s="645"/>
      <c r="Z5" s="645"/>
      <c r="AA5" s="645"/>
      <c r="AB5" s="645"/>
      <c r="AC5" s="645"/>
      <c r="AD5" s="647"/>
      <c r="AE5" s="34" t="s">
        <v>286</v>
      </c>
      <c r="AF5" s="110" t="s">
        <v>287</v>
      </c>
      <c r="AG5" s="645" t="s">
        <v>288</v>
      </c>
      <c r="AH5" s="645"/>
      <c r="AI5" s="645"/>
      <c r="AJ5" s="645"/>
      <c r="AK5" s="645"/>
      <c r="AL5" s="646" t="s">
        <v>284</v>
      </c>
      <c r="AM5" s="645"/>
      <c r="AN5" s="645"/>
      <c r="AO5" s="645"/>
      <c r="AP5" s="647"/>
      <c r="AQ5" s="645" t="s">
        <v>289</v>
      </c>
      <c r="AR5" s="645"/>
      <c r="AS5" s="645"/>
      <c r="AT5" s="645"/>
      <c r="AU5" s="645"/>
      <c r="AV5" s="646" t="s">
        <v>290</v>
      </c>
      <c r="AW5" s="647"/>
      <c r="AX5" s="645" t="s">
        <v>290</v>
      </c>
      <c r="AY5" s="645"/>
      <c r="AZ5" s="646" t="s">
        <v>289</v>
      </c>
      <c r="BA5" s="645"/>
      <c r="BB5" s="645"/>
      <c r="BC5" s="645"/>
      <c r="BD5" s="647"/>
      <c r="BE5" s="645" t="s">
        <v>291</v>
      </c>
      <c r="BF5" s="645"/>
      <c r="BG5" s="645"/>
      <c r="BH5" s="645"/>
      <c r="BI5" s="646" t="s">
        <v>292</v>
      </c>
      <c r="BJ5" s="647"/>
      <c r="BK5" s="651" t="s">
        <v>293</v>
      </c>
      <c r="BL5" s="651"/>
      <c r="BM5" s="110" t="s">
        <v>294</v>
      </c>
      <c r="BN5" s="34" t="s">
        <v>295</v>
      </c>
      <c r="BO5" s="110" t="s">
        <v>295</v>
      </c>
      <c r="BP5" s="651" t="s">
        <v>296</v>
      </c>
      <c r="BQ5" s="651"/>
      <c r="BR5" s="653"/>
      <c r="BS5" s="46"/>
      <c r="BT5" s="46"/>
      <c r="BU5" s="46"/>
      <c r="BV5" s="46"/>
      <c r="BW5" s="46"/>
    </row>
    <row r="6" spans="1:75" s="45" customFormat="1" x14ac:dyDescent="0.25">
      <c r="A6" s="32" t="s">
        <v>297</v>
      </c>
      <c r="B6" s="38"/>
      <c r="C6" s="279"/>
      <c r="D6" s="279"/>
      <c r="E6" s="279"/>
      <c r="F6" s="279"/>
      <c r="G6" s="279"/>
      <c r="H6" s="279"/>
      <c r="I6" s="33"/>
      <c r="J6" s="62" t="s">
        <v>298</v>
      </c>
      <c r="K6" s="646" t="s">
        <v>299</v>
      </c>
      <c r="L6" s="647"/>
      <c r="M6" s="645" t="s">
        <v>300</v>
      </c>
      <c r="N6" s="645"/>
      <c r="O6" s="645"/>
      <c r="P6" s="645"/>
      <c r="Q6" s="645"/>
      <c r="R6" s="645"/>
      <c r="S6" s="645"/>
      <c r="T6" s="645"/>
      <c r="U6" s="645"/>
      <c r="V6" s="646" t="s">
        <v>300</v>
      </c>
      <c r="W6" s="645"/>
      <c r="X6" s="645"/>
      <c r="Y6" s="645"/>
      <c r="Z6" s="645"/>
      <c r="AA6" s="645"/>
      <c r="AB6" s="645"/>
      <c r="AC6" s="645"/>
      <c r="AD6" s="647"/>
      <c r="AE6" s="34" t="s">
        <v>301</v>
      </c>
      <c r="AF6" s="110" t="s">
        <v>301</v>
      </c>
      <c r="AG6" s="645" t="s">
        <v>302</v>
      </c>
      <c r="AH6" s="645"/>
      <c r="AI6" s="645"/>
      <c r="AJ6" s="645"/>
      <c r="AK6" s="645"/>
      <c r="AL6" s="646" t="s">
        <v>303</v>
      </c>
      <c r="AM6" s="645"/>
      <c r="AN6" s="645"/>
      <c r="AO6" s="645"/>
      <c r="AP6" s="647"/>
      <c r="AQ6" s="645" t="s">
        <v>304</v>
      </c>
      <c r="AR6" s="645"/>
      <c r="AS6" s="645"/>
      <c r="AT6" s="645"/>
      <c r="AU6" s="645"/>
      <c r="AV6" s="646" t="s">
        <v>303</v>
      </c>
      <c r="AW6" s="647"/>
      <c r="AX6" s="645" t="s">
        <v>303</v>
      </c>
      <c r="AY6" s="645"/>
      <c r="AZ6" s="646" t="s">
        <v>303</v>
      </c>
      <c r="BA6" s="645"/>
      <c r="BB6" s="645"/>
      <c r="BC6" s="645"/>
      <c r="BD6" s="647"/>
      <c r="BE6" s="645" t="s">
        <v>303</v>
      </c>
      <c r="BF6" s="645"/>
      <c r="BG6" s="645"/>
      <c r="BH6" s="645"/>
      <c r="BI6" s="646" t="s">
        <v>305</v>
      </c>
      <c r="BJ6" s="647"/>
      <c r="BK6" s="645" t="s">
        <v>306</v>
      </c>
      <c r="BL6" s="645"/>
      <c r="BM6" s="110" t="s">
        <v>307</v>
      </c>
      <c r="BN6" s="34" t="s">
        <v>307</v>
      </c>
      <c r="BO6" s="110" t="s">
        <v>307</v>
      </c>
      <c r="BP6" s="645" t="s">
        <v>308</v>
      </c>
      <c r="BQ6" s="645"/>
      <c r="BR6" s="647"/>
      <c r="BS6" s="46"/>
      <c r="BT6" s="46"/>
      <c r="BU6" s="46"/>
      <c r="BV6" s="46"/>
      <c r="BW6" s="46"/>
    </row>
    <row r="7" spans="1:75" s="45" customFormat="1" ht="28.9" customHeight="1" x14ac:dyDescent="0.25">
      <c r="A7" s="32" t="s">
        <v>309</v>
      </c>
      <c r="B7" s="38"/>
      <c r="C7" s="279"/>
      <c r="D7" s="279"/>
      <c r="E7" s="279"/>
      <c r="F7" s="279"/>
      <c r="G7" s="279"/>
      <c r="H7" s="279"/>
      <c r="I7" s="33"/>
      <c r="J7" s="62" t="s">
        <v>310</v>
      </c>
      <c r="K7" s="652" t="s">
        <v>311</v>
      </c>
      <c r="L7" s="653"/>
      <c r="M7" s="645" t="s">
        <v>312</v>
      </c>
      <c r="N7" s="645"/>
      <c r="O7" s="645"/>
      <c r="P7" s="645"/>
      <c r="Q7" s="645"/>
      <c r="R7" s="645"/>
      <c r="S7" s="645"/>
      <c r="T7" s="645"/>
      <c r="U7" s="645"/>
      <c r="V7" s="646" t="s">
        <v>312</v>
      </c>
      <c r="W7" s="645"/>
      <c r="X7" s="645"/>
      <c r="Y7" s="645"/>
      <c r="Z7" s="645"/>
      <c r="AA7" s="645"/>
      <c r="AB7" s="645"/>
      <c r="AC7" s="645"/>
      <c r="AD7" s="647"/>
      <c r="AE7" s="34" t="s">
        <v>313</v>
      </c>
      <c r="AF7" s="110" t="s">
        <v>312</v>
      </c>
      <c r="AG7" s="645" t="s">
        <v>314</v>
      </c>
      <c r="AH7" s="645"/>
      <c r="AI7" s="645"/>
      <c r="AJ7" s="645"/>
      <c r="AK7" s="645"/>
      <c r="AL7" s="646" t="s">
        <v>315</v>
      </c>
      <c r="AM7" s="645"/>
      <c r="AN7" s="645"/>
      <c r="AO7" s="645"/>
      <c r="AP7" s="647"/>
      <c r="AQ7" s="645" t="s">
        <v>316</v>
      </c>
      <c r="AR7" s="645"/>
      <c r="AS7" s="645"/>
      <c r="AT7" s="645"/>
      <c r="AU7" s="645"/>
      <c r="AV7" s="652" t="s">
        <v>317</v>
      </c>
      <c r="AW7" s="653"/>
      <c r="AX7" s="651" t="s">
        <v>317</v>
      </c>
      <c r="AY7" s="651"/>
      <c r="AZ7" s="652" t="s">
        <v>318</v>
      </c>
      <c r="BA7" s="651"/>
      <c r="BB7" s="651"/>
      <c r="BC7" s="651"/>
      <c r="BD7" s="653"/>
      <c r="BE7" s="651" t="s">
        <v>317</v>
      </c>
      <c r="BF7" s="651"/>
      <c r="BG7" s="651"/>
      <c r="BH7" s="651"/>
      <c r="BI7" s="646" t="s">
        <v>319</v>
      </c>
      <c r="BJ7" s="647"/>
      <c r="BK7" s="645" t="s">
        <v>320</v>
      </c>
      <c r="BL7" s="645"/>
      <c r="BM7" s="228" t="s">
        <v>321</v>
      </c>
      <c r="BN7" s="34" t="s">
        <v>322</v>
      </c>
      <c r="BO7" s="110" t="s">
        <v>323</v>
      </c>
      <c r="BP7" s="645" t="s">
        <v>324</v>
      </c>
      <c r="BQ7" s="645"/>
      <c r="BR7" s="647"/>
      <c r="BS7" s="46"/>
      <c r="BT7" s="46"/>
      <c r="BU7" s="46"/>
      <c r="BV7" s="46"/>
      <c r="BW7" s="46"/>
    </row>
    <row r="8" spans="1:75" s="45" customFormat="1" x14ac:dyDescent="0.25">
      <c r="A8" s="32" t="s">
        <v>325</v>
      </c>
      <c r="B8" s="38"/>
      <c r="C8" s="279"/>
      <c r="D8" s="279"/>
      <c r="E8" s="279"/>
      <c r="F8" s="279"/>
      <c r="G8" s="279"/>
      <c r="H8" s="279"/>
      <c r="I8" s="33"/>
      <c r="J8" s="62">
        <v>1600</v>
      </c>
      <c r="K8" s="648">
        <v>7992</v>
      </c>
      <c r="L8" s="647"/>
      <c r="M8" s="651" t="s">
        <v>326</v>
      </c>
      <c r="N8" s="645"/>
      <c r="O8" s="645"/>
      <c r="P8" s="645"/>
      <c r="Q8" s="645"/>
      <c r="R8" s="645"/>
      <c r="S8" s="645"/>
      <c r="T8" s="645"/>
      <c r="U8" s="645"/>
      <c r="V8" s="652" t="s">
        <v>327</v>
      </c>
      <c r="W8" s="645"/>
      <c r="X8" s="645"/>
      <c r="Y8" s="645"/>
      <c r="Z8" s="645"/>
      <c r="AA8" s="645"/>
      <c r="AB8" s="645"/>
      <c r="AC8" s="645"/>
      <c r="AD8" s="647"/>
      <c r="AE8" s="34">
        <v>7992</v>
      </c>
      <c r="AF8" s="110">
        <v>9768</v>
      </c>
      <c r="AG8" s="645">
        <v>4608</v>
      </c>
      <c r="AH8" s="645"/>
      <c r="AI8" s="645"/>
      <c r="AJ8" s="645"/>
      <c r="AK8" s="645"/>
      <c r="AL8" s="646">
        <v>8640</v>
      </c>
      <c r="AM8" s="645"/>
      <c r="AN8" s="645"/>
      <c r="AO8" s="645"/>
      <c r="AP8" s="647"/>
      <c r="AQ8" s="645">
        <v>11000</v>
      </c>
      <c r="AR8" s="645"/>
      <c r="AS8" s="645"/>
      <c r="AT8" s="645"/>
      <c r="AU8" s="645"/>
      <c r="AV8" s="646">
        <v>8000</v>
      </c>
      <c r="AW8" s="647"/>
      <c r="AX8" s="645">
        <v>2000</v>
      </c>
      <c r="AY8" s="645"/>
      <c r="AZ8" s="648">
        <v>11500</v>
      </c>
      <c r="BA8" s="649"/>
      <c r="BB8" s="649"/>
      <c r="BC8" s="649"/>
      <c r="BD8" s="650"/>
      <c r="BE8" s="645">
        <v>3800</v>
      </c>
      <c r="BF8" s="645"/>
      <c r="BG8" s="645"/>
      <c r="BH8" s="645"/>
      <c r="BI8" s="648">
        <v>10080</v>
      </c>
      <c r="BJ8" s="647"/>
      <c r="BK8" s="645">
        <v>9000</v>
      </c>
      <c r="BL8" s="645"/>
      <c r="BM8" s="110">
        <v>9072</v>
      </c>
      <c r="BN8" s="34">
        <v>6500</v>
      </c>
      <c r="BO8" s="110">
        <v>7992</v>
      </c>
      <c r="BP8" s="645">
        <v>9600</v>
      </c>
      <c r="BQ8" s="645"/>
      <c r="BR8" s="647"/>
      <c r="BS8" s="46"/>
      <c r="BT8" s="46"/>
      <c r="BU8" s="46"/>
      <c r="BV8" s="46"/>
      <c r="BW8" s="46"/>
    </row>
    <row r="9" spans="1:75" s="45" customFormat="1" x14ac:dyDescent="0.25">
      <c r="A9" s="32" t="s">
        <v>357</v>
      </c>
      <c r="B9" s="38"/>
      <c r="C9" s="279"/>
      <c r="D9" s="279"/>
      <c r="E9" s="279"/>
      <c r="F9" s="279"/>
      <c r="G9" s="279"/>
      <c r="H9" s="279"/>
      <c r="I9" s="33"/>
      <c r="J9" s="62">
        <v>2012</v>
      </c>
      <c r="K9" s="646">
        <v>2009</v>
      </c>
      <c r="L9" s="647"/>
      <c r="M9" s="645">
        <v>2006</v>
      </c>
      <c r="N9" s="645"/>
      <c r="O9" s="645"/>
      <c r="P9" s="645"/>
      <c r="Q9" s="645"/>
      <c r="R9" s="645"/>
      <c r="S9" s="645"/>
      <c r="T9" s="645"/>
      <c r="U9" s="645"/>
      <c r="V9" s="646">
        <v>2006</v>
      </c>
      <c r="W9" s="645"/>
      <c r="X9" s="645"/>
      <c r="Y9" s="645"/>
      <c r="Z9" s="645"/>
      <c r="AA9" s="645"/>
      <c r="AB9" s="645"/>
      <c r="AC9" s="645"/>
      <c r="AD9" s="647"/>
      <c r="AE9" s="34">
        <v>2007</v>
      </c>
      <c r="AF9" s="110">
        <v>2006</v>
      </c>
      <c r="AG9" s="645">
        <v>2010</v>
      </c>
      <c r="AH9" s="645"/>
      <c r="AI9" s="645"/>
      <c r="AJ9" s="645"/>
      <c r="AK9" s="645"/>
      <c r="AL9" s="646">
        <v>2010</v>
      </c>
      <c r="AM9" s="645"/>
      <c r="AN9" s="645"/>
      <c r="AO9" s="645"/>
      <c r="AP9" s="647"/>
      <c r="AQ9" s="645">
        <v>2010</v>
      </c>
      <c r="AR9" s="645"/>
      <c r="AS9" s="645"/>
      <c r="AT9" s="645"/>
      <c r="AU9" s="645"/>
      <c r="AV9" s="646">
        <v>2010</v>
      </c>
      <c r="AW9" s="647"/>
      <c r="AX9" s="645">
        <v>2010</v>
      </c>
      <c r="AY9" s="645"/>
      <c r="AZ9" s="646">
        <v>2010</v>
      </c>
      <c r="BA9" s="645"/>
      <c r="BB9" s="645"/>
      <c r="BC9" s="645"/>
      <c r="BD9" s="647"/>
      <c r="BE9" s="645">
        <v>2010</v>
      </c>
      <c r="BF9" s="645"/>
      <c r="BG9" s="645"/>
      <c r="BH9" s="645"/>
      <c r="BI9" s="646">
        <v>2012</v>
      </c>
      <c r="BJ9" s="647"/>
      <c r="BK9" s="645">
        <v>2012</v>
      </c>
      <c r="BL9" s="645"/>
      <c r="BM9" s="110">
        <v>2011</v>
      </c>
      <c r="BN9" s="34">
        <v>2005</v>
      </c>
      <c r="BO9" s="110">
        <v>2009</v>
      </c>
      <c r="BP9" s="645">
        <v>2012</v>
      </c>
      <c r="BQ9" s="645"/>
      <c r="BR9" s="647"/>
      <c r="BS9" s="46"/>
      <c r="BT9" s="46"/>
      <c r="BU9" s="46"/>
      <c r="BV9" s="46"/>
      <c r="BW9" s="46"/>
    </row>
    <row r="10" spans="1:75" s="45" customFormat="1" x14ac:dyDescent="0.25">
      <c r="A10" s="181" t="s">
        <v>37</v>
      </c>
      <c r="B10" s="38"/>
      <c r="C10" s="279"/>
      <c r="D10" s="279"/>
      <c r="E10" s="279"/>
      <c r="F10" s="279"/>
      <c r="G10" s="279"/>
      <c r="H10" s="279"/>
      <c r="I10" s="33"/>
      <c r="J10" s="361" t="s">
        <v>38</v>
      </c>
      <c r="K10" s="361" t="s">
        <v>38</v>
      </c>
      <c r="L10" s="363" t="s">
        <v>38</v>
      </c>
      <c r="M10" s="362" t="s">
        <v>38</v>
      </c>
      <c r="N10" s="362" t="s">
        <v>38</v>
      </c>
      <c r="O10" s="362" t="s">
        <v>38</v>
      </c>
      <c r="P10" s="362" t="s">
        <v>38</v>
      </c>
      <c r="Q10" s="362" t="s">
        <v>38</v>
      </c>
      <c r="R10" s="362" t="s">
        <v>38</v>
      </c>
      <c r="S10" s="362" t="s">
        <v>38</v>
      </c>
      <c r="T10" s="362" t="s">
        <v>38</v>
      </c>
      <c r="U10" s="362" t="s">
        <v>38</v>
      </c>
      <c r="V10" s="361" t="s">
        <v>38</v>
      </c>
      <c r="W10" s="362" t="s">
        <v>38</v>
      </c>
      <c r="X10" s="362" t="s">
        <v>38</v>
      </c>
      <c r="Y10" s="362" t="s">
        <v>38</v>
      </c>
      <c r="Z10" s="362" t="s">
        <v>38</v>
      </c>
      <c r="AA10" s="362" t="s">
        <v>38</v>
      </c>
      <c r="AB10" s="362" t="s">
        <v>38</v>
      </c>
      <c r="AC10" s="362" t="s">
        <v>38</v>
      </c>
      <c r="AD10" s="362" t="s">
        <v>38</v>
      </c>
      <c r="AE10" s="361" t="s">
        <v>38</v>
      </c>
      <c r="AF10" s="361" t="s">
        <v>38</v>
      </c>
      <c r="AG10" s="361" t="s">
        <v>38</v>
      </c>
      <c r="AH10" s="362" t="s">
        <v>38</v>
      </c>
      <c r="AI10" s="362" t="s">
        <v>38</v>
      </c>
      <c r="AJ10" s="362" t="s">
        <v>38</v>
      </c>
      <c r="AK10" s="362" t="s">
        <v>38</v>
      </c>
      <c r="AL10" s="361" t="s">
        <v>38</v>
      </c>
      <c r="AM10" s="362" t="s">
        <v>38</v>
      </c>
      <c r="AN10" s="362" t="s">
        <v>38</v>
      </c>
      <c r="AO10" s="362" t="s">
        <v>38</v>
      </c>
      <c r="AP10" s="362" t="s">
        <v>38</v>
      </c>
      <c r="AQ10" s="361" t="s">
        <v>38</v>
      </c>
      <c r="AR10" s="362" t="s">
        <v>38</v>
      </c>
      <c r="AS10" s="362" t="s">
        <v>38</v>
      </c>
      <c r="AT10" s="362" t="s">
        <v>38</v>
      </c>
      <c r="AU10" s="362" t="s">
        <v>38</v>
      </c>
      <c r="AV10" s="361" t="s">
        <v>38</v>
      </c>
      <c r="AW10" s="362" t="s">
        <v>38</v>
      </c>
      <c r="AX10" s="361" t="s">
        <v>38</v>
      </c>
      <c r="AY10" s="363" t="s">
        <v>38</v>
      </c>
      <c r="AZ10" s="362" t="s">
        <v>38</v>
      </c>
      <c r="BA10" s="362" t="s">
        <v>38</v>
      </c>
      <c r="BB10" s="362" t="s">
        <v>38</v>
      </c>
      <c r="BC10" s="362" t="s">
        <v>38</v>
      </c>
      <c r="BD10" s="362" t="s">
        <v>38</v>
      </c>
      <c r="BE10" s="361" t="s">
        <v>38</v>
      </c>
      <c r="BF10" s="362" t="s">
        <v>38</v>
      </c>
      <c r="BG10" s="362" t="s">
        <v>38</v>
      </c>
      <c r="BH10" s="362" t="s">
        <v>38</v>
      </c>
      <c r="BI10" s="361" t="s">
        <v>38</v>
      </c>
      <c r="BJ10" s="363" t="s">
        <v>38</v>
      </c>
      <c r="BK10" s="362" t="s">
        <v>38</v>
      </c>
      <c r="BL10" s="363" t="s">
        <v>38</v>
      </c>
      <c r="BM10" s="362" t="s">
        <v>38</v>
      </c>
      <c r="BN10" s="361" t="s">
        <v>38</v>
      </c>
      <c r="BO10" s="361" t="s">
        <v>38</v>
      </c>
      <c r="BP10" s="361" t="s">
        <v>38</v>
      </c>
      <c r="BQ10" s="362" t="s">
        <v>38</v>
      </c>
      <c r="BR10" s="363" t="s">
        <v>38</v>
      </c>
      <c r="BS10" s="46"/>
      <c r="BT10" s="46"/>
      <c r="BU10" s="46"/>
      <c r="BV10" s="46"/>
      <c r="BW10" s="46"/>
    </row>
    <row r="11" spans="1:75" s="45" customFormat="1" x14ac:dyDescent="0.25">
      <c r="A11" s="32" t="s">
        <v>104</v>
      </c>
      <c r="B11" s="38"/>
      <c r="C11" s="279"/>
      <c r="D11" s="279"/>
      <c r="E11" s="279"/>
      <c r="F11" s="279"/>
      <c r="G11" s="279"/>
      <c r="H11" s="279"/>
      <c r="I11" s="33"/>
      <c r="J11" s="62">
        <v>1</v>
      </c>
      <c r="K11" s="62">
        <v>1</v>
      </c>
      <c r="L11" s="35">
        <v>1</v>
      </c>
      <c r="M11" s="34">
        <v>1</v>
      </c>
      <c r="N11" s="34">
        <v>1</v>
      </c>
      <c r="O11" s="34">
        <v>1</v>
      </c>
      <c r="P11" s="34">
        <v>1</v>
      </c>
      <c r="Q11" s="34">
        <v>1</v>
      </c>
      <c r="R11" s="34">
        <v>1</v>
      </c>
      <c r="S11" s="34">
        <v>1</v>
      </c>
      <c r="T11" s="34">
        <v>1</v>
      </c>
      <c r="U11" s="34">
        <v>1</v>
      </c>
      <c r="V11" s="62">
        <v>1</v>
      </c>
      <c r="W11" s="34">
        <v>1</v>
      </c>
      <c r="X11" s="34">
        <v>1</v>
      </c>
      <c r="Y11" s="34">
        <v>1</v>
      </c>
      <c r="Z11" s="34">
        <v>1</v>
      </c>
      <c r="AA11" s="34">
        <v>1</v>
      </c>
      <c r="AB11" s="34">
        <v>1</v>
      </c>
      <c r="AC11" s="34">
        <v>1</v>
      </c>
      <c r="AD11" s="35">
        <v>1</v>
      </c>
      <c r="AE11" s="34">
        <v>1</v>
      </c>
      <c r="AF11" s="110">
        <v>1</v>
      </c>
      <c r="AG11" s="34">
        <v>1</v>
      </c>
      <c r="AH11" s="34">
        <v>1</v>
      </c>
      <c r="AI11" s="34">
        <v>1</v>
      </c>
      <c r="AJ11" s="34">
        <v>1</v>
      </c>
      <c r="AK11" s="34">
        <v>1</v>
      </c>
      <c r="AL11" s="62">
        <v>1</v>
      </c>
      <c r="AM11" s="34">
        <v>1</v>
      </c>
      <c r="AN11" s="34">
        <v>1</v>
      </c>
      <c r="AO11" s="34">
        <v>1</v>
      </c>
      <c r="AP11" s="35">
        <v>1</v>
      </c>
      <c r="AQ11" s="34">
        <v>1</v>
      </c>
      <c r="AR11" s="34">
        <v>1</v>
      </c>
      <c r="AS11" s="34">
        <v>1</v>
      </c>
      <c r="AT11" s="34">
        <v>1</v>
      </c>
      <c r="AU11" s="34">
        <v>1</v>
      </c>
      <c r="AV11" s="62">
        <v>1</v>
      </c>
      <c r="AW11" s="35">
        <v>1</v>
      </c>
      <c r="AX11" s="34">
        <v>1</v>
      </c>
      <c r="AY11" s="34">
        <v>1</v>
      </c>
      <c r="AZ11" s="62">
        <v>1</v>
      </c>
      <c r="BA11" s="34">
        <v>1</v>
      </c>
      <c r="BB11" s="34">
        <v>1</v>
      </c>
      <c r="BC11" s="34">
        <v>1</v>
      </c>
      <c r="BD11" s="35">
        <v>1</v>
      </c>
      <c r="BE11" s="34">
        <v>1</v>
      </c>
      <c r="BF11" s="34">
        <v>1</v>
      </c>
      <c r="BG11" s="34">
        <v>1</v>
      </c>
      <c r="BH11" s="34">
        <v>1</v>
      </c>
      <c r="BI11" s="62">
        <v>1</v>
      </c>
      <c r="BJ11" s="35">
        <v>1</v>
      </c>
      <c r="BK11" s="34">
        <v>1</v>
      </c>
      <c r="BL11" s="34">
        <v>1</v>
      </c>
      <c r="BM11" s="110">
        <v>1</v>
      </c>
      <c r="BN11" s="34">
        <v>1</v>
      </c>
      <c r="BO11" s="110">
        <v>1</v>
      </c>
      <c r="BP11" s="34">
        <v>1</v>
      </c>
      <c r="BQ11" s="34">
        <v>1</v>
      </c>
      <c r="BR11" s="35">
        <v>1</v>
      </c>
      <c r="BS11" s="46"/>
      <c r="BT11" s="46"/>
      <c r="BU11" s="46"/>
      <c r="BV11" s="46"/>
      <c r="BW11" s="46"/>
    </row>
    <row r="12" spans="1:75" s="45" customFormat="1" x14ac:dyDescent="0.25">
      <c r="A12" s="60" t="s">
        <v>219</v>
      </c>
      <c r="B12" s="201"/>
      <c r="C12" s="16" t="s">
        <v>104</v>
      </c>
      <c r="D12" s="16" t="s">
        <v>383</v>
      </c>
      <c r="E12" s="16" t="s">
        <v>208</v>
      </c>
      <c r="F12" s="16" t="s">
        <v>384</v>
      </c>
      <c r="G12" s="16" t="s">
        <v>446</v>
      </c>
      <c r="H12" s="16" t="s">
        <v>227</v>
      </c>
      <c r="I12" s="16" t="s">
        <v>209</v>
      </c>
      <c r="J12" s="117" t="s">
        <v>185</v>
      </c>
      <c r="K12" s="117" t="s">
        <v>185</v>
      </c>
      <c r="L12" s="116" t="s">
        <v>185</v>
      </c>
      <c r="M12" s="115" t="s">
        <v>185</v>
      </c>
      <c r="N12" s="115" t="s">
        <v>185</v>
      </c>
      <c r="O12" s="115" t="s">
        <v>185</v>
      </c>
      <c r="P12" s="115" t="s">
        <v>185</v>
      </c>
      <c r="Q12" s="115" t="s">
        <v>185</v>
      </c>
      <c r="R12" s="115" t="s">
        <v>185</v>
      </c>
      <c r="S12" s="115" t="s">
        <v>185</v>
      </c>
      <c r="T12" s="115" t="s">
        <v>185</v>
      </c>
      <c r="U12" s="115" t="s">
        <v>185</v>
      </c>
      <c r="V12" s="117" t="s">
        <v>185</v>
      </c>
      <c r="W12" s="115" t="s">
        <v>185</v>
      </c>
      <c r="X12" s="115" t="s">
        <v>185</v>
      </c>
      <c r="Y12" s="115" t="s">
        <v>185</v>
      </c>
      <c r="Z12" s="115" t="s">
        <v>185</v>
      </c>
      <c r="AA12" s="115" t="s">
        <v>185</v>
      </c>
      <c r="AB12" s="115" t="s">
        <v>185</v>
      </c>
      <c r="AC12" s="115" t="s">
        <v>185</v>
      </c>
      <c r="AD12" s="116" t="s">
        <v>185</v>
      </c>
      <c r="AE12" s="115" t="s">
        <v>185</v>
      </c>
      <c r="AF12" s="114" t="s">
        <v>185</v>
      </c>
      <c r="AG12" s="115" t="s">
        <v>185</v>
      </c>
      <c r="AH12" s="115" t="s">
        <v>185</v>
      </c>
      <c r="AI12" s="115" t="s">
        <v>185</v>
      </c>
      <c r="AJ12" s="115" t="s">
        <v>185</v>
      </c>
      <c r="AK12" s="115" t="s">
        <v>186</v>
      </c>
      <c r="AL12" s="117" t="s">
        <v>185</v>
      </c>
      <c r="AM12" s="115" t="s">
        <v>185</v>
      </c>
      <c r="AN12" s="115" t="s">
        <v>185</v>
      </c>
      <c r="AO12" s="115" t="s">
        <v>185</v>
      </c>
      <c r="AP12" s="116" t="s">
        <v>185</v>
      </c>
      <c r="AQ12" s="115" t="s">
        <v>185</v>
      </c>
      <c r="AR12" s="115" t="s">
        <v>185</v>
      </c>
      <c r="AS12" s="115" t="s">
        <v>185</v>
      </c>
      <c r="AT12" s="115" t="s">
        <v>185</v>
      </c>
      <c r="AU12" s="115" t="s">
        <v>185</v>
      </c>
      <c r="AV12" s="117" t="s">
        <v>185</v>
      </c>
      <c r="AW12" s="116" t="s">
        <v>185</v>
      </c>
      <c r="AX12" s="115" t="s">
        <v>185</v>
      </c>
      <c r="AY12" s="115" t="s">
        <v>185</v>
      </c>
      <c r="AZ12" s="117" t="s">
        <v>185</v>
      </c>
      <c r="BA12" s="115" t="s">
        <v>185</v>
      </c>
      <c r="BB12" s="115" t="s">
        <v>185</v>
      </c>
      <c r="BC12" s="115" t="s">
        <v>185</v>
      </c>
      <c r="BD12" s="116" t="s">
        <v>185</v>
      </c>
      <c r="BE12" s="115" t="s">
        <v>185</v>
      </c>
      <c r="BF12" s="115" t="s">
        <v>185</v>
      </c>
      <c r="BG12" s="115" t="s">
        <v>185</v>
      </c>
      <c r="BH12" s="115" t="s">
        <v>185</v>
      </c>
      <c r="BI12" s="117" t="s">
        <v>185</v>
      </c>
      <c r="BJ12" s="116" t="s">
        <v>185</v>
      </c>
      <c r="BK12" s="115" t="s">
        <v>185</v>
      </c>
      <c r="BL12" s="115" t="s">
        <v>185</v>
      </c>
      <c r="BM12" s="114" t="s">
        <v>185</v>
      </c>
      <c r="BN12" s="115" t="s">
        <v>185</v>
      </c>
      <c r="BO12" s="114" t="s">
        <v>185</v>
      </c>
      <c r="BP12" s="115" t="s">
        <v>185</v>
      </c>
      <c r="BQ12" s="115" t="s">
        <v>185</v>
      </c>
      <c r="BR12" s="116" t="s">
        <v>185</v>
      </c>
      <c r="BS12" s="46"/>
      <c r="BT12" s="46"/>
      <c r="BU12" s="46"/>
      <c r="BV12" s="46"/>
      <c r="BW12" s="46"/>
    </row>
    <row r="13" spans="1:75" s="45" customFormat="1" x14ac:dyDescent="0.25">
      <c r="A13" s="212" t="s">
        <v>49</v>
      </c>
      <c r="B13" s="217" t="s">
        <v>50</v>
      </c>
      <c r="C13" s="279"/>
      <c r="D13" s="279"/>
      <c r="E13" s="279"/>
      <c r="F13" s="279"/>
      <c r="G13" s="279"/>
      <c r="H13" s="279"/>
      <c r="I13" s="33"/>
      <c r="J13" s="62"/>
      <c r="K13" s="62"/>
      <c r="L13" s="35"/>
      <c r="M13" s="34"/>
      <c r="N13" s="34"/>
      <c r="O13" s="34"/>
      <c r="P13" s="34"/>
      <c r="Q13" s="34"/>
      <c r="R13" s="34"/>
      <c r="S13" s="34"/>
      <c r="T13" s="34"/>
      <c r="U13" s="34"/>
      <c r="V13" s="62"/>
      <c r="W13" s="34"/>
      <c r="X13" s="34"/>
      <c r="Y13" s="34"/>
      <c r="Z13" s="34"/>
      <c r="AA13" s="34"/>
      <c r="AB13" s="34"/>
      <c r="AC13" s="34"/>
      <c r="AD13" s="35"/>
      <c r="AE13" s="34"/>
      <c r="AF13" s="110"/>
      <c r="AG13" s="34"/>
      <c r="AH13" s="34"/>
      <c r="AI13" s="34"/>
      <c r="AJ13" s="34"/>
      <c r="AK13" s="34"/>
      <c r="AL13" s="62"/>
      <c r="AM13" s="34"/>
      <c r="AN13" s="34"/>
      <c r="AO13" s="34"/>
      <c r="AP13" s="35"/>
      <c r="AQ13" s="34"/>
      <c r="AR13" s="34"/>
      <c r="AS13" s="34"/>
      <c r="AT13" s="34"/>
      <c r="AU13" s="34"/>
      <c r="AV13" s="62"/>
      <c r="AW13" s="35"/>
      <c r="AX13" s="34"/>
      <c r="AY13" s="34"/>
      <c r="AZ13" s="62"/>
      <c r="BA13" s="34"/>
      <c r="BB13" s="34"/>
      <c r="BC13" s="34"/>
      <c r="BD13" s="35"/>
      <c r="BE13" s="34"/>
      <c r="BF13" s="34"/>
      <c r="BG13" s="34"/>
      <c r="BH13" s="34"/>
      <c r="BI13" s="62"/>
      <c r="BJ13" s="35"/>
      <c r="BK13" s="34"/>
      <c r="BL13" s="34"/>
      <c r="BM13" s="110"/>
      <c r="BN13" s="34"/>
      <c r="BO13" s="110"/>
      <c r="BP13" s="34"/>
      <c r="BQ13" s="34"/>
      <c r="BR13" s="35"/>
      <c r="BS13" s="46"/>
      <c r="BT13" s="46"/>
      <c r="BU13" s="46"/>
      <c r="BV13" s="46"/>
      <c r="BW13" s="46"/>
    </row>
    <row r="14" spans="1:75" x14ac:dyDescent="0.25">
      <c r="A14" s="36" t="s">
        <v>51</v>
      </c>
      <c r="B14" s="107" t="s">
        <v>231</v>
      </c>
      <c r="C14" s="279">
        <f>COUNT(J14:BR14)</f>
        <v>5</v>
      </c>
      <c r="D14" s="166">
        <f>MIN(J14:BR14)</f>
        <v>65</v>
      </c>
      <c r="E14" s="166">
        <f>AVERAGE(J14:BR14)</f>
        <v>1159</v>
      </c>
      <c r="F14" s="166">
        <f>MAX(J14:BR14)</f>
        <v>2400</v>
      </c>
      <c r="G14" s="166">
        <f>STDEV(J14:BR14)</f>
        <v>1061.2162833277673</v>
      </c>
      <c r="H14" s="279">
        <f>PERCENTILE(J14:BR14,0.75)</f>
        <v>2000</v>
      </c>
      <c r="I14" s="279">
        <f>PERCENTILE(J14:BR14,0.9)</f>
        <v>2240</v>
      </c>
      <c r="J14" s="220">
        <v>130</v>
      </c>
      <c r="K14" s="220"/>
      <c r="L14" s="213"/>
      <c r="M14" s="203"/>
      <c r="N14" s="203"/>
      <c r="O14" s="203"/>
      <c r="P14" s="203"/>
      <c r="Q14" s="203"/>
      <c r="R14" s="203"/>
      <c r="S14" s="203"/>
      <c r="T14" s="203"/>
      <c r="U14" s="203"/>
      <c r="V14" s="214"/>
      <c r="W14" s="127"/>
      <c r="X14" s="127"/>
      <c r="Y14" s="203"/>
      <c r="Z14" s="203"/>
      <c r="AA14" s="203"/>
      <c r="AB14" s="203"/>
      <c r="AC14" s="203"/>
      <c r="AD14" s="213"/>
      <c r="AE14" s="203"/>
      <c r="AF14" s="224"/>
      <c r="AG14" s="203">
        <v>65</v>
      </c>
      <c r="AH14" s="203">
        <v>2400</v>
      </c>
      <c r="AI14" s="203">
        <v>1200</v>
      </c>
      <c r="AJ14" s="203">
        <v>2000</v>
      </c>
      <c r="AK14" s="203"/>
      <c r="AL14" s="220"/>
      <c r="AM14" s="203"/>
      <c r="AN14" s="203"/>
      <c r="AO14" s="203"/>
      <c r="AP14" s="213"/>
      <c r="AQ14" s="203"/>
      <c r="AR14" s="203"/>
      <c r="AS14" s="203"/>
      <c r="AT14" s="203"/>
      <c r="AU14" s="203"/>
      <c r="AV14" s="220"/>
      <c r="AW14" s="213"/>
      <c r="AX14" s="203"/>
      <c r="AY14" s="203"/>
      <c r="AZ14" s="220"/>
      <c r="BA14" s="203"/>
      <c r="BB14" s="203"/>
      <c r="BC14" s="203"/>
      <c r="BD14" s="213"/>
      <c r="BE14" s="203"/>
      <c r="BF14" s="203"/>
      <c r="BG14" s="203"/>
      <c r="BH14" s="203"/>
      <c r="BI14" s="220"/>
      <c r="BJ14" s="213"/>
      <c r="BK14" s="203"/>
      <c r="BL14" s="203"/>
      <c r="BM14" s="224"/>
      <c r="BN14" s="203"/>
      <c r="BO14" s="224"/>
      <c r="BP14" s="127"/>
      <c r="BQ14" s="203"/>
      <c r="BR14" s="128"/>
    </row>
    <row r="15" spans="1:75" x14ac:dyDescent="0.25">
      <c r="A15" s="36" t="s">
        <v>328</v>
      </c>
      <c r="B15" s="107" t="s">
        <v>53</v>
      </c>
      <c r="C15" s="279">
        <f>COUNT(J15:BR15)</f>
        <v>28</v>
      </c>
      <c r="D15" s="79">
        <f t="shared" ref="D15:D57" si="0">MIN(J15:BR15)</f>
        <v>0.8</v>
      </c>
      <c r="E15" s="166">
        <f>AVERAGE(J15:BR15)</f>
        <v>21.535714285714281</v>
      </c>
      <c r="F15" s="166">
        <f>MAX(J15:BR15)</f>
        <v>250</v>
      </c>
      <c r="G15" s="166">
        <f t="shared" ref="G15:G57" si="1">STDEV(J15:BR15)</f>
        <v>47.057578712527423</v>
      </c>
      <c r="H15" s="166">
        <f>PERCENTILE(J15:BR15,0.75)</f>
        <v>16.5</v>
      </c>
      <c r="I15" s="166">
        <f>PERCENTILE(J15:BR15,0.9)</f>
        <v>35.800000000000018</v>
      </c>
      <c r="J15" s="220"/>
      <c r="K15" s="220"/>
      <c r="L15" s="213"/>
      <c r="M15" s="203"/>
      <c r="N15" s="203"/>
      <c r="O15" s="203"/>
      <c r="P15" s="203"/>
      <c r="Q15" s="203"/>
      <c r="R15" s="203"/>
      <c r="S15" s="203"/>
      <c r="T15" s="203"/>
      <c r="U15" s="203"/>
      <c r="V15" s="214"/>
      <c r="W15" s="127"/>
      <c r="X15" s="127"/>
      <c r="Y15" s="203"/>
      <c r="Z15" s="203"/>
      <c r="AA15" s="203"/>
      <c r="AB15" s="203"/>
      <c r="AC15" s="203"/>
      <c r="AD15" s="213"/>
      <c r="AE15" s="203">
        <v>6.8</v>
      </c>
      <c r="AF15" s="224"/>
      <c r="AG15" s="203">
        <v>4.5999999999999996</v>
      </c>
      <c r="AH15" s="203">
        <v>9.5</v>
      </c>
      <c r="AI15" s="203">
        <v>28</v>
      </c>
      <c r="AJ15" s="203">
        <v>54</v>
      </c>
      <c r="AK15" s="203">
        <v>6.5</v>
      </c>
      <c r="AL15" s="220">
        <v>7.6</v>
      </c>
      <c r="AM15" s="203">
        <v>5.6</v>
      </c>
      <c r="AN15" s="203">
        <v>15</v>
      </c>
      <c r="AO15" s="203">
        <v>26</v>
      </c>
      <c r="AP15" s="213">
        <v>3.2</v>
      </c>
      <c r="AQ15" s="203">
        <v>5</v>
      </c>
      <c r="AR15" s="203">
        <v>250</v>
      </c>
      <c r="AS15" s="203">
        <v>21</v>
      </c>
      <c r="AT15" s="203">
        <v>59</v>
      </c>
      <c r="AU15" s="203">
        <v>12</v>
      </c>
      <c r="AV15" s="220">
        <v>10</v>
      </c>
      <c r="AW15" s="213">
        <v>1.6</v>
      </c>
      <c r="AX15" s="203">
        <v>2</v>
      </c>
      <c r="AY15" s="203"/>
      <c r="AZ15" s="220"/>
      <c r="BA15" s="203"/>
      <c r="BB15" s="203"/>
      <c r="BC15" s="203"/>
      <c r="BD15" s="213">
        <v>0.8</v>
      </c>
      <c r="BE15" s="203">
        <v>28</v>
      </c>
      <c r="BF15" s="203">
        <v>7.6</v>
      </c>
      <c r="BG15" s="203"/>
      <c r="BH15" s="203">
        <v>14</v>
      </c>
      <c r="BI15" s="220"/>
      <c r="BJ15" s="213"/>
      <c r="BK15" s="203"/>
      <c r="BL15" s="203"/>
      <c r="BM15" s="224"/>
      <c r="BN15" s="203">
        <v>3.6</v>
      </c>
      <c r="BO15" s="224">
        <v>4.8</v>
      </c>
      <c r="BP15" s="127">
        <v>4</v>
      </c>
      <c r="BQ15" s="203">
        <v>4.8</v>
      </c>
      <c r="BR15" s="213">
        <v>8</v>
      </c>
    </row>
    <row r="16" spans="1:75" x14ac:dyDescent="0.25">
      <c r="A16" s="36" t="s">
        <v>54</v>
      </c>
      <c r="B16" s="107" t="s">
        <v>53</v>
      </c>
      <c r="C16" s="279">
        <f t="shared" ref="C16:C50" si="2">COUNT(J16:BR16)</f>
        <v>16</v>
      </c>
      <c r="D16" s="64">
        <f t="shared" si="0"/>
        <v>1</v>
      </c>
      <c r="E16" s="166">
        <f>AVERAGE(J16:BR16)</f>
        <v>43.825000000000003</v>
      </c>
      <c r="F16" s="166">
        <f t="shared" ref="F16:F57" si="3">MAX(J16:BR16)</f>
        <v>640</v>
      </c>
      <c r="G16" s="166">
        <f t="shared" si="1"/>
        <v>159.02734565686075</v>
      </c>
      <c r="H16" s="64">
        <f t="shared" ref="H16:H50" si="4">PERCENTILE(J16:BR16,0.75)</f>
        <v>7.2750000000000004</v>
      </c>
      <c r="I16" s="166">
        <f t="shared" ref="I16:I50" si="5">PERCENTILE(J16:BR16,0.9)</f>
        <v>11.65</v>
      </c>
      <c r="J16" s="220"/>
      <c r="K16" s="220"/>
      <c r="L16" s="213"/>
      <c r="M16" s="203"/>
      <c r="N16" s="203"/>
      <c r="O16" s="203"/>
      <c r="P16" s="203"/>
      <c r="Q16" s="203"/>
      <c r="R16" s="203"/>
      <c r="S16" s="203"/>
      <c r="T16" s="203"/>
      <c r="U16" s="203"/>
      <c r="V16" s="214"/>
      <c r="W16" s="127"/>
      <c r="X16" s="127"/>
      <c r="Y16" s="203"/>
      <c r="Z16" s="203"/>
      <c r="AA16" s="203"/>
      <c r="AB16" s="203"/>
      <c r="AC16" s="203"/>
      <c r="AD16" s="213"/>
      <c r="AE16" s="206">
        <v>1</v>
      </c>
      <c r="AF16" s="224"/>
      <c r="AG16" s="203"/>
      <c r="AH16" s="203"/>
      <c r="AI16" s="203"/>
      <c r="AJ16" s="203"/>
      <c r="AK16" s="203"/>
      <c r="AL16" s="229">
        <v>1.5</v>
      </c>
      <c r="AM16" s="203">
        <v>8.3000000000000007</v>
      </c>
      <c r="AN16" s="206">
        <v>1.5</v>
      </c>
      <c r="AO16" s="206">
        <v>1.5</v>
      </c>
      <c r="AP16" s="230">
        <v>1.5</v>
      </c>
      <c r="AQ16" s="203">
        <v>3.9</v>
      </c>
      <c r="AR16" s="203">
        <v>7.5</v>
      </c>
      <c r="AS16" s="203">
        <v>7.2</v>
      </c>
      <c r="AT16" s="203">
        <v>6.2</v>
      </c>
      <c r="AU16" s="203">
        <v>15</v>
      </c>
      <c r="AV16" s="220"/>
      <c r="AW16" s="213"/>
      <c r="AX16" s="203"/>
      <c r="AY16" s="203"/>
      <c r="AZ16" s="220"/>
      <c r="BA16" s="203"/>
      <c r="BB16" s="203"/>
      <c r="BC16" s="203"/>
      <c r="BD16" s="213"/>
      <c r="BE16" s="203"/>
      <c r="BF16" s="203"/>
      <c r="BG16" s="203"/>
      <c r="BH16" s="203"/>
      <c r="BI16" s="220"/>
      <c r="BJ16" s="213"/>
      <c r="BK16" s="203"/>
      <c r="BL16" s="203"/>
      <c r="BM16" s="224"/>
      <c r="BN16" s="206">
        <v>1</v>
      </c>
      <c r="BO16" s="224">
        <v>2.1</v>
      </c>
      <c r="BP16" s="206">
        <v>1.5</v>
      </c>
      <c r="BQ16" s="206">
        <v>1.5</v>
      </c>
      <c r="BR16" s="128">
        <v>640</v>
      </c>
    </row>
    <row r="17" spans="1:70" x14ac:dyDescent="0.25">
      <c r="A17" s="214" t="s">
        <v>55</v>
      </c>
      <c r="B17" s="107" t="s">
        <v>53</v>
      </c>
      <c r="C17" s="279">
        <f t="shared" si="2"/>
        <v>22</v>
      </c>
      <c r="D17" s="64">
        <f t="shared" si="0"/>
        <v>3</v>
      </c>
      <c r="E17" s="166">
        <f>AVERAGE(J17:BR17)</f>
        <v>111.18181818181819</v>
      </c>
      <c r="F17" s="166">
        <f t="shared" si="3"/>
        <v>990</v>
      </c>
      <c r="G17" s="166">
        <f t="shared" si="1"/>
        <v>212.04393892453524</v>
      </c>
      <c r="H17" s="166">
        <f t="shared" si="4"/>
        <v>109.25</v>
      </c>
      <c r="I17" s="279">
        <f t="shared" si="5"/>
        <v>236.00000000000009</v>
      </c>
      <c r="J17" s="220"/>
      <c r="K17" s="220"/>
      <c r="L17" s="213"/>
      <c r="M17" s="203"/>
      <c r="N17" s="203"/>
      <c r="O17" s="203"/>
      <c r="P17" s="203"/>
      <c r="Q17" s="203"/>
      <c r="R17" s="203"/>
      <c r="S17" s="203"/>
      <c r="T17" s="203"/>
      <c r="U17" s="203"/>
      <c r="V17" s="214"/>
      <c r="W17" s="127"/>
      <c r="X17" s="127"/>
      <c r="Y17" s="203"/>
      <c r="Z17" s="203"/>
      <c r="AA17" s="203"/>
      <c r="AB17" s="203"/>
      <c r="AC17" s="203"/>
      <c r="AD17" s="213"/>
      <c r="AE17" s="203">
        <v>58</v>
      </c>
      <c r="AF17" s="224"/>
      <c r="AG17" s="203"/>
      <c r="AH17" s="203"/>
      <c r="AI17" s="203"/>
      <c r="AJ17" s="203"/>
      <c r="AK17" s="203">
        <v>20</v>
      </c>
      <c r="AL17" s="220">
        <v>3</v>
      </c>
      <c r="AM17" s="203">
        <v>19</v>
      </c>
      <c r="AN17" s="203">
        <v>9</v>
      </c>
      <c r="AO17" s="203">
        <v>9</v>
      </c>
      <c r="AP17" s="213">
        <v>10</v>
      </c>
      <c r="AQ17" s="203">
        <v>29</v>
      </c>
      <c r="AR17" s="203">
        <v>200</v>
      </c>
      <c r="AS17" s="203">
        <v>77</v>
      </c>
      <c r="AT17" s="203">
        <v>120</v>
      </c>
      <c r="AU17" s="203">
        <v>180</v>
      </c>
      <c r="AV17" s="220"/>
      <c r="AW17" s="213"/>
      <c r="AX17" s="203"/>
      <c r="AY17" s="203"/>
      <c r="AZ17" s="220"/>
      <c r="BA17" s="203"/>
      <c r="BB17" s="203"/>
      <c r="BC17" s="203"/>
      <c r="BD17" s="213">
        <v>31</v>
      </c>
      <c r="BE17" s="203"/>
      <c r="BF17" s="203"/>
      <c r="BG17" s="203"/>
      <c r="BH17" s="203"/>
      <c r="BI17" s="220">
        <v>37</v>
      </c>
      <c r="BJ17" s="213">
        <v>46</v>
      </c>
      <c r="BK17" s="203">
        <v>270</v>
      </c>
      <c r="BL17" s="203">
        <v>240</v>
      </c>
      <c r="BM17" s="224"/>
      <c r="BN17" s="206">
        <v>15</v>
      </c>
      <c r="BO17" s="225">
        <v>15</v>
      </c>
      <c r="BP17" s="127">
        <v>48</v>
      </c>
      <c r="BQ17" s="203">
        <v>20</v>
      </c>
      <c r="BR17" s="128">
        <v>990</v>
      </c>
    </row>
    <row r="18" spans="1:70" x14ac:dyDescent="0.25">
      <c r="A18" s="214"/>
      <c r="B18" s="107"/>
      <c r="C18" s="279"/>
      <c r="D18" s="166"/>
      <c r="E18" s="166"/>
      <c r="F18" s="166"/>
      <c r="G18" s="166"/>
      <c r="H18" s="279"/>
      <c r="I18" s="279"/>
      <c r="J18" s="220"/>
      <c r="K18" s="220"/>
      <c r="L18" s="213"/>
      <c r="M18" s="203"/>
      <c r="N18" s="203"/>
      <c r="O18" s="203"/>
      <c r="P18" s="203"/>
      <c r="Q18" s="203"/>
      <c r="R18" s="203"/>
      <c r="S18" s="203"/>
      <c r="T18" s="203"/>
      <c r="U18" s="203"/>
      <c r="V18" s="214"/>
      <c r="W18" s="127"/>
      <c r="X18" s="127"/>
      <c r="Y18" s="203"/>
      <c r="Z18" s="203"/>
      <c r="AA18" s="203"/>
      <c r="AB18" s="203"/>
      <c r="AC18" s="203"/>
      <c r="AD18" s="213"/>
      <c r="AE18" s="203"/>
      <c r="AF18" s="224"/>
      <c r="AG18" s="203"/>
      <c r="AH18" s="203"/>
      <c r="AI18" s="203"/>
      <c r="AJ18" s="203"/>
      <c r="AK18" s="203"/>
      <c r="AL18" s="220"/>
      <c r="AM18" s="203"/>
      <c r="AN18" s="203"/>
      <c r="AO18" s="203"/>
      <c r="AP18" s="213"/>
      <c r="AQ18" s="203"/>
      <c r="AR18" s="203"/>
      <c r="AS18" s="203"/>
      <c r="AT18" s="203"/>
      <c r="AU18" s="203"/>
      <c r="AV18" s="220"/>
      <c r="AW18" s="213"/>
      <c r="AX18" s="203"/>
      <c r="AY18" s="203"/>
      <c r="AZ18" s="220"/>
      <c r="BA18" s="203"/>
      <c r="BB18" s="203"/>
      <c r="BC18" s="203"/>
      <c r="BD18" s="213"/>
      <c r="BE18" s="203"/>
      <c r="BF18" s="203"/>
      <c r="BG18" s="203"/>
      <c r="BH18" s="203"/>
      <c r="BI18" s="220"/>
      <c r="BJ18" s="213"/>
      <c r="BK18" s="203"/>
      <c r="BL18" s="203"/>
      <c r="BM18" s="224"/>
      <c r="BN18" s="206"/>
      <c r="BO18" s="225"/>
      <c r="BP18" s="127"/>
      <c r="BQ18" s="203"/>
      <c r="BR18" s="128"/>
    </row>
    <row r="19" spans="1:70" x14ac:dyDescent="0.25">
      <c r="A19" s="25" t="s">
        <v>56</v>
      </c>
      <c r="B19" s="107"/>
      <c r="C19" s="279"/>
      <c r="D19" s="166"/>
      <c r="E19" s="166"/>
      <c r="F19" s="166"/>
      <c r="G19" s="166"/>
      <c r="H19" s="279"/>
      <c r="I19" s="279"/>
      <c r="J19" s="220"/>
      <c r="K19" s="220"/>
      <c r="L19" s="213"/>
      <c r="M19" s="203"/>
      <c r="N19" s="203"/>
      <c r="O19" s="203"/>
      <c r="P19" s="203"/>
      <c r="Q19" s="203"/>
      <c r="R19" s="203"/>
      <c r="S19" s="203"/>
      <c r="T19" s="203"/>
      <c r="U19" s="203"/>
      <c r="V19" s="214"/>
      <c r="W19" s="127"/>
      <c r="X19" s="127"/>
      <c r="Y19" s="203"/>
      <c r="Z19" s="203"/>
      <c r="AA19" s="203"/>
      <c r="AB19" s="203"/>
      <c r="AC19" s="203"/>
      <c r="AD19" s="213"/>
      <c r="AE19" s="203"/>
      <c r="AF19" s="224"/>
      <c r="AG19" s="203"/>
      <c r="AH19" s="203"/>
      <c r="AI19" s="203"/>
      <c r="AJ19" s="203"/>
      <c r="AK19" s="203"/>
      <c r="AL19" s="220"/>
      <c r="AM19" s="203"/>
      <c r="AN19" s="203"/>
      <c r="AO19" s="203"/>
      <c r="AP19" s="213"/>
      <c r="AQ19" s="203"/>
      <c r="AR19" s="203"/>
      <c r="AS19" s="203"/>
      <c r="AT19" s="203"/>
      <c r="AU19" s="203"/>
      <c r="AV19" s="220"/>
      <c r="AW19" s="213"/>
      <c r="AX19" s="203"/>
      <c r="AY19" s="203"/>
      <c r="AZ19" s="220"/>
      <c r="BA19" s="203"/>
      <c r="BB19" s="203"/>
      <c r="BC19" s="203"/>
      <c r="BD19" s="213"/>
      <c r="BE19" s="203"/>
      <c r="BF19" s="203"/>
      <c r="BG19" s="203"/>
      <c r="BH19" s="203"/>
      <c r="BI19" s="220"/>
      <c r="BJ19" s="213"/>
      <c r="BK19" s="203"/>
      <c r="BL19" s="203"/>
      <c r="BM19" s="224"/>
      <c r="BN19" s="206"/>
      <c r="BO19" s="225"/>
      <c r="BP19" s="127"/>
      <c r="BQ19" s="203"/>
      <c r="BR19" s="128"/>
    </row>
    <row r="20" spans="1:70" x14ac:dyDescent="0.25">
      <c r="A20" s="36" t="s">
        <v>57</v>
      </c>
      <c r="B20" s="107" t="s">
        <v>53</v>
      </c>
      <c r="C20" s="279">
        <f>COUNT(J20:BR20)</f>
        <v>11</v>
      </c>
      <c r="D20" s="78">
        <f t="shared" si="0"/>
        <v>3.5000000000000003E-2</v>
      </c>
      <c r="E20" s="79">
        <f>AVERAGE(J20:BR20)</f>
        <v>0.47272727272727272</v>
      </c>
      <c r="F20" s="64">
        <f t="shared" si="3"/>
        <v>1.5</v>
      </c>
      <c r="G20" s="79">
        <f t="shared" si="1"/>
        <v>0.41212476045709517</v>
      </c>
      <c r="H20" s="79">
        <f>PERCENTILE(J20:BR20,0.75)</f>
        <v>0.58499999999999996</v>
      </c>
      <c r="I20" s="279">
        <f>PERCENTILE(J20:BR20,0.9)</f>
        <v>0.63</v>
      </c>
      <c r="J20" s="220"/>
      <c r="K20" s="220"/>
      <c r="L20" s="213"/>
      <c r="M20" s="203"/>
      <c r="N20" s="203"/>
      <c r="O20" s="203"/>
      <c r="P20" s="203"/>
      <c r="Q20" s="203"/>
      <c r="R20" s="203"/>
      <c r="S20" s="203"/>
      <c r="T20" s="203"/>
      <c r="U20" s="203"/>
      <c r="V20" s="214"/>
      <c r="W20" s="127"/>
      <c r="X20" s="127"/>
      <c r="Y20" s="203"/>
      <c r="Z20" s="203"/>
      <c r="AA20" s="203"/>
      <c r="AB20" s="203"/>
      <c r="AC20" s="203"/>
      <c r="AD20" s="213"/>
      <c r="AE20" s="203"/>
      <c r="AF20" s="224"/>
      <c r="AG20" s="203"/>
      <c r="AH20" s="203"/>
      <c r="AI20" s="203"/>
      <c r="AJ20" s="203"/>
      <c r="AK20" s="203">
        <v>0.23</v>
      </c>
      <c r="AL20" s="220"/>
      <c r="AM20" s="203"/>
      <c r="AN20" s="203"/>
      <c r="AO20" s="203"/>
      <c r="AP20" s="213"/>
      <c r="AQ20" s="203"/>
      <c r="AR20" s="203"/>
      <c r="AS20" s="203"/>
      <c r="AT20" s="203"/>
      <c r="AU20" s="203"/>
      <c r="AV20" s="220"/>
      <c r="AW20" s="213"/>
      <c r="AX20" s="203">
        <v>0.57999999999999996</v>
      </c>
      <c r="AY20" s="203">
        <v>0.59</v>
      </c>
      <c r="AZ20" s="220"/>
      <c r="BA20" s="203"/>
      <c r="BB20" s="203"/>
      <c r="BC20" s="203"/>
      <c r="BD20" s="213">
        <v>4.4999999999999998E-2</v>
      </c>
      <c r="BE20" s="203">
        <v>1.5</v>
      </c>
      <c r="BF20" s="203">
        <v>0.56999999999999995</v>
      </c>
      <c r="BG20" s="203">
        <v>0.56999999999999995</v>
      </c>
      <c r="BH20" s="203">
        <v>0.32</v>
      </c>
      <c r="BI20" s="220"/>
      <c r="BJ20" s="213"/>
      <c r="BK20" s="203"/>
      <c r="BL20" s="203"/>
      <c r="BM20" s="224"/>
      <c r="BN20" s="203"/>
      <c r="BO20" s="224"/>
      <c r="BP20" s="127">
        <v>0.63</v>
      </c>
      <c r="BQ20" s="203">
        <v>3.5000000000000003E-2</v>
      </c>
      <c r="BR20" s="128">
        <v>0.13</v>
      </c>
    </row>
    <row r="21" spans="1:70" x14ac:dyDescent="0.25">
      <c r="A21" s="36" t="s">
        <v>59</v>
      </c>
      <c r="B21" s="107" t="s">
        <v>53</v>
      </c>
      <c r="C21" s="279">
        <f t="shared" si="2"/>
        <v>14</v>
      </c>
      <c r="D21" s="79">
        <f t="shared" si="0"/>
        <v>0.38</v>
      </c>
      <c r="E21" s="64">
        <f>AVERAGE(J21:BR21)</f>
        <v>2.7614285714285716</v>
      </c>
      <c r="F21" s="64">
        <f t="shared" si="3"/>
        <v>7.5</v>
      </c>
      <c r="G21" s="64">
        <f t="shared" si="1"/>
        <v>1.7948209987579309</v>
      </c>
      <c r="H21" s="279">
        <f t="shared" si="4"/>
        <v>3.5</v>
      </c>
      <c r="I21" s="279">
        <f t="shared" si="5"/>
        <v>4.0200000000000005</v>
      </c>
      <c r="J21" s="220"/>
      <c r="K21" s="220"/>
      <c r="L21" s="213"/>
      <c r="M21" s="203"/>
      <c r="N21" s="203"/>
      <c r="O21" s="203"/>
      <c r="P21" s="203"/>
      <c r="Q21" s="203"/>
      <c r="R21" s="203"/>
      <c r="S21" s="203"/>
      <c r="T21" s="203"/>
      <c r="U21" s="203"/>
      <c r="V21" s="214"/>
      <c r="W21" s="127"/>
      <c r="X21" s="127"/>
      <c r="Y21" s="203"/>
      <c r="Z21" s="203"/>
      <c r="AA21" s="203"/>
      <c r="AB21" s="203"/>
      <c r="AC21" s="203"/>
      <c r="AD21" s="213"/>
      <c r="AE21" s="203">
        <v>3</v>
      </c>
      <c r="AF21" s="224"/>
      <c r="AG21" s="203"/>
      <c r="AH21" s="203"/>
      <c r="AI21" s="203"/>
      <c r="AJ21" s="203"/>
      <c r="AK21" s="203">
        <v>3.6</v>
      </c>
      <c r="AL21" s="220"/>
      <c r="AM21" s="203"/>
      <c r="AN21" s="203"/>
      <c r="AO21" s="203"/>
      <c r="AP21" s="213"/>
      <c r="AQ21" s="203"/>
      <c r="AR21" s="203"/>
      <c r="AS21" s="203"/>
      <c r="AT21" s="203"/>
      <c r="AU21" s="203"/>
      <c r="AV21" s="220"/>
      <c r="AW21" s="213"/>
      <c r="AX21" s="203">
        <v>2.8</v>
      </c>
      <c r="AY21" s="203">
        <v>4.2</v>
      </c>
      <c r="AZ21" s="220"/>
      <c r="BA21" s="203"/>
      <c r="BB21" s="203"/>
      <c r="BC21" s="203"/>
      <c r="BD21" s="213">
        <v>3.6</v>
      </c>
      <c r="BE21" s="203">
        <v>7.5</v>
      </c>
      <c r="BF21" s="203">
        <v>2.2999999999999998</v>
      </c>
      <c r="BG21" s="203">
        <v>3.2</v>
      </c>
      <c r="BH21" s="203">
        <v>2.8</v>
      </c>
      <c r="BI21" s="220"/>
      <c r="BJ21" s="213"/>
      <c r="BK21" s="203"/>
      <c r="BL21" s="203"/>
      <c r="BM21" s="224"/>
      <c r="BN21" s="203">
        <v>1.4</v>
      </c>
      <c r="BO21" s="224">
        <v>2.2000000000000002</v>
      </c>
      <c r="BP21" s="127">
        <v>1.2</v>
      </c>
      <c r="BQ21" s="203">
        <v>0.48</v>
      </c>
      <c r="BR21" s="213">
        <v>0.38</v>
      </c>
    </row>
    <row r="22" spans="1:70" x14ac:dyDescent="0.25">
      <c r="A22" s="36"/>
      <c r="B22" s="107"/>
      <c r="C22" s="279"/>
      <c r="D22" s="166"/>
      <c r="E22" s="79"/>
      <c r="F22" s="166"/>
      <c r="G22" s="166"/>
      <c r="H22" s="279"/>
      <c r="I22" s="279"/>
      <c r="J22" s="220"/>
      <c r="K22" s="220"/>
      <c r="L22" s="213"/>
      <c r="M22" s="203"/>
      <c r="N22" s="203"/>
      <c r="O22" s="203"/>
      <c r="P22" s="203"/>
      <c r="Q22" s="203"/>
      <c r="R22" s="203"/>
      <c r="S22" s="203"/>
      <c r="T22" s="203"/>
      <c r="U22" s="203"/>
      <c r="V22" s="214"/>
      <c r="W22" s="127"/>
      <c r="X22" s="127"/>
      <c r="Y22" s="203"/>
      <c r="Z22" s="203"/>
      <c r="AA22" s="203"/>
      <c r="AB22" s="203"/>
      <c r="AC22" s="203"/>
      <c r="AD22" s="213"/>
      <c r="AE22" s="203"/>
      <c r="AF22" s="224"/>
      <c r="AG22" s="203"/>
      <c r="AH22" s="203"/>
      <c r="AI22" s="203"/>
      <c r="AJ22" s="203"/>
      <c r="AK22" s="203"/>
      <c r="AL22" s="220"/>
      <c r="AM22" s="203"/>
      <c r="AN22" s="203"/>
      <c r="AO22" s="203"/>
      <c r="AP22" s="213"/>
      <c r="AQ22" s="203"/>
      <c r="AR22" s="203"/>
      <c r="AS22" s="203"/>
      <c r="AT22" s="203"/>
      <c r="AU22" s="203"/>
      <c r="AV22" s="220"/>
      <c r="AW22" s="213"/>
      <c r="AX22" s="203"/>
      <c r="AY22" s="203"/>
      <c r="AZ22" s="220"/>
      <c r="BA22" s="203"/>
      <c r="BB22" s="203"/>
      <c r="BC22" s="203"/>
      <c r="BD22" s="213"/>
      <c r="BE22" s="203"/>
      <c r="BF22" s="203"/>
      <c r="BG22" s="203"/>
      <c r="BH22" s="203"/>
      <c r="BI22" s="220"/>
      <c r="BJ22" s="213"/>
      <c r="BK22" s="203"/>
      <c r="BL22" s="203"/>
      <c r="BM22" s="224"/>
      <c r="BN22" s="203"/>
      <c r="BO22" s="224"/>
      <c r="BP22" s="127"/>
      <c r="BQ22" s="203"/>
      <c r="BR22" s="128"/>
    </row>
    <row r="23" spans="1:70" x14ac:dyDescent="0.25">
      <c r="A23" s="25" t="s">
        <v>60</v>
      </c>
      <c r="B23" s="107"/>
      <c r="C23" s="279"/>
      <c r="D23" s="166"/>
      <c r="E23" s="79"/>
      <c r="F23" s="166"/>
      <c r="G23" s="166"/>
      <c r="H23" s="279"/>
      <c r="I23" s="279"/>
      <c r="J23" s="220"/>
      <c r="K23" s="220"/>
      <c r="L23" s="213"/>
      <c r="M23" s="203"/>
      <c r="N23" s="203"/>
      <c r="O23" s="203"/>
      <c r="P23" s="203"/>
      <c r="Q23" s="203"/>
      <c r="R23" s="203"/>
      <c r="S23" s="203"/>
      <c r="T23" s="203"/>
      <c r="U23" s="203"/>
      <c r="V23" s="214"/>
      <c r="W23" s="127"/>
      <c r="X23" s="127"/>
      <c r="Y23" s="203"/>
      <c r="Z23" s="203"/>
      <c r="AA23" s="203"/>
      <c r="AB23" s="203"/>
      <c r="AC23" s="203"/>
      <c r="AD23" s="213"/>
      <c r="AE23" s="203"/>
      <c r="AF23" s="224"/>
      <c r="AG23" s="203"/>
      <c r="AH23" s="203"/>
      <c r="AI23" s="203"/>
      <c r="AJ23" s="203"/>
      <c r="AK23" s="203"/>
      <c r="AL23" s="220"/>
      <c r="AM23" s="203"/>
      <c r="AN23" s="203"/>
      <c r="AO23" s="203"/>
      <c r="AP23" s="213"/>
      <c r="AQ23" s="203"/>
      <c r="AR23" s="203"/>
      <c r="AS23" s="203"/>
      <c r="AT23" s="203"/>
      <c r="AU23" s="203"/>
      <c r="AV23" s="220"/>
      <c r="AW23" s="213"/>
      <c r="AX23" s="203"/>
      <c r="AY23" s="203"/>
      <c r="AZ23" s="220"/>
      <c r="BA23" s="203"/>
      <c r="BB23" s="203"/>
      <c r="BC23" s="203"/>
      <c r="BD23" s="213"/>
      <c r="BE23" s="203"/>
      <c r="BF23" s="203"/>
      <c r="BG23" s="203"/>
      <c r="BH23" s="203"/>
      <c r="BI23" s="220"/>
      <c r="BJ23" s="213"/>
      <c r="BK23" s="203"/>
      <c r="BL23" s="203"/>
      <c r="BM23" s="224"/>
      <c r="BN23" s="203"/>
      <c r="BO23" s="224"/>
      <c r="BP23" s="127"/>
      <c r="BQ23" s="203"/>
      <c r="BR23" s="128"/>
    </row>
    <row r="24" spans="1:70" x14ac:dyDescent="0.25">
      <c r="A24" s="36" t="s">
        <v>61</v>
      </c>
      <c r="B24" s="107" t="s">
        <v>62</v>
      </c>
      <c r="C24" s="279">
        <f>COUNT(J24:BR24)</f>
        <v>58</v>
      </c>
      <c r="D24" s="79">
        <f t="shared" si="0"/>
        <v>0.25</v>
      </c>
      <c r="E24" s="166">
        <f t="shared" ref="E24:E29" si="6">AVERAGE(J24:BR24)</f>
        <v>63.815517241379311</v>
      </c>
      <c r="F24" s="166">
        <f t="shared" si="3"/>
        <v>930</v>
      </c>
      <c r="G24" s="166">
        <f t="shared" si="1"/>
        <v>139.4476403676797</v>
      </c>
      <c r="H24" s="279">
        <f>PERCENTILE(J24:BR24,0.75)</f>
        <v>57</v>
      </c>
      <c r="I24" s="166">
        <f>PERCENTILE(J24:BR24,0.9)</f>
        <v>124.10000000000016</v>
      </c>
      <c r="J24" s="220"/>
      <c r="K24" s="220">
        <v>88</v>
      </c>
      <c r="L24" s="213">
        <v>7</v>
      </c>
      <c r="M24" s="203">
        <v>59</v>
      </c>
      <c r="N24" s="203">
        <v>28</v>
      </c>
      <c r="O24" s="203">
        <v>9.5</v>
      </c>
      <c r="P24" s="203">
        <v>51</v>
      </c>
      <c r="Q24" s="203">
        <v>13</v>
      </c>
      <c r="R24" s="203">
        <v>20</v>
      </c>
      <c r="S24" s="203">
        <v>66</v>
      </c>
      <c r="T24" s="206">
        <v>2.5</v>
      </c>
      <c r="U24" s="206">
        <v>2.5</v>
      </c>
      <c r="V24" s="220">
        <v>230</v>
      </c>
      <c r="W24" s="203">
        <v>15</v>
      </c>
      <c r="X24" s="203">
        <v>11</v>
      </c>
      <c r="Y24" s="203">
        <v>44</v>
      </c>
      <c r="Z24" s="203">
        <v>250</v>
      </c>
      <c r="AA24" s="203">
        <v>22</v>
      </c>
      <c r="AB24" s="203">
        <v>25</v>
      </c>
      <c r="AC24" s="203">
        <v>17</v>
      </c>
      <c r="AD24" s="213">
        <v>27</v>
      </c>
      <c r="AE24" s="203">
        <v>19</v>
      </c>
      <c r="AF24" s="224">
        <v>12</v>
      </c>
      <c r="AG24" s="203">
        <v>7.7</v>
      </c>
      <c r="AH24" s="203">
        <v>5.2</v>
      </c>
      <c r="AI24" s="206">
        <v>2.5</v>
      </c>
      <c r="AJ24" s="203">
        <v>24</v>
      </c>
      <c r="AK24" s="206">
        <v>2.5</v>
      </c>
      <c r="AL24" s="220">
        <v>4</v>
      </c>
      <c r="AM24" s="203">
        <v>5.4</v>
      </c>
      <c r="AN24" s="203">
        <v>18</v>
      </c>
      <c r="AO24" s="203">
        <v>6.6</v>
      </c>
      <c r="AP24" s="213">
        <v>20</v>
      </c>
      <c r="AQ24" s="203">
        <v>16</v>
      </c>
      <c r="AR24" s="203">
        <v>28</v>
      </c>
      <c r="AS24" s="203">
        <v>930</v>
      </c>
      <c r="AT24" s="203">
        <v>40</v>
      </c>
      <c r="AU24" s="203">
        <v>49</v>
      </c>
      <c r="AV24" s="220">
        <v>5.5</v>
      </c>
      <c r="AW24" s="213">
        <v>16</v>
      </c>
      <c r="AX24" s="203">
        <v>10</v>
      </c>
      <c r="AY24" s="203"/>
      <c r="AZ24" s="220">
        <v>7.1</v>
      </c>
      <c r="BA24" s="206">
        <v>0.25</v>
      </c>
      <c r="BB24" s="206">
        <v>0.25</v>
      </c>
      <c r="BC24" s="203">
        <v>3.9</v>
      </c>
      <c r="BD24" s="230">
        <v>2.5</v>
      </c>
      <c r="BE24" s="203">
        <v>460</v>
      </c>
      <c r="BF24" s="203">
        <v>89</v>
      </c>
      <c r="BG24" s="203">
        <v>82</v>
      </c>
      <c r="BH24" s="203">
        <v>113</v>
      </c>
      <c r="BI24" s="220"/>
      <c r="BJ24" s="213">
        <v>28</v>
      </c>
      <c r="BK24" s="203">
        <v>150</v>
      </c>
      <c r="BL24" s="203">
        <v>200</v>
      </c>
      <c r="BM24" s="224">
        <v>11</v>
      </c>
      <c r="BN24" s="203">
        <v>50</v>
      </c>
      <c r="BO24" s="224">
        <v>8.4</v>
      </c>
      <c r="BP24" s="203">
        <v>88</v>
      </c>
      <c r="BQ24" s="203">
        <v>90</v>
      </c>
      <c r="BR24" s="213">
        <v>109</v>
      </c>
    </row>
    <row r="25" spans="1:70" x14ac:dyDescent="0.25">
      <c r="A25" s="36" t="s">
        <v>330</v>
      </c>
      <c r="B25" s="107" t="s">
        <v>62</v>
      </c>
      <c r="C25" s="279">
        <f>COUNT(J25:BR25)</f>
        <v>3</v>
      </c>
      <c r="D25" s="64">
        <f t="shared" si="0"/>
        <v>2.5</v>
      </c>
      <c r="E25" s="64">
        <f t="shared" si="6"/>
        <v>9</v>
      </c>
      <c r="F25" s="166">
        <f t="shared" si="3"/>
        <v>22</v>
      </c>
      <c r="G25" s="166">
        <f t="shared" si="1"/>
        <v>11.258330249197702</v>
      </c>
      <c r="H25" s="166">
        <f>PERCENTILE(J25:BR25,0.75)</f>
        <v>12.25</v>
      </c>
      <c r="I25" s="166">
        <f>PERCENTILE(J25:BR25,0.9)</f>
        <v>18.099999999999994</v>
      </c>
      <c r="J25" s="220"/>
      <c r="K25" s="220"/>
      <c r="L25" s="213"/>
      <c r="M25" s="203"/>
      <c r="N25" s="203"/>
      <c r="O25" s="203"/>
      <c r="P25" s="203"/>
      <c r="Q25" s="203"/>
      <c r="R25" s="203"/>
      <c r="S25" s="203"/>
      <c r="T25" s="203"/>
      <c r="U25" s="203"/>
      <c r="V25" s="220"/>
      <c r="W25" s="203"/>
      <c r="X25" s="203"/>
      <c r="Y25" s="203"/>
      <c r="Z25" s="203"/>
      <c r="AA25" s="203"/>
      <c r="AB25" s="203"/>
      <c r="AC25" s="203"/>
      <c r="AD25" s="213"/>
      <c r="AE25" s="203"/>
      <c r="AF25" s="224"/>
      <c r="AG25" s="203"/>
      <c r="AH25" s="203"/>
      <c r="AI25" s="203"/>
      <c r="AJ25" s="203"/>
      <c r="AK25" s="206">
        <v>2.5</v>
      </c>
      <c r="AL25" s="220"/>
      <c r="AM25" s="203"/>
      <c r="AN25" s="203"/>
      <c r="AO25" s="203"/>
      <c r="AP25" s="213"/>
      <c r="AQ25" s="203"/>
      <c r="AR25" s="203"/>
      <c r="AS25" s="203"/>
      <c r="AT25" s="203"/>
      <c r="AU25" s="203"/>
      <c r="AV25" s="220"/>
      <c r="AW25" s="213"/>
      <c r="AX25" s="203"/>
      <c r="AY25" s="203"/>
      <c r="AZ25" s="220"/>
      <c r="BA25" s="203"/>
      <c r="BB25" s="203"/>
      <c r="BC25" s="203"/>
      <c r="BD25" s="230">
        <v>2.5</v>
      </c>
      <c r="BE25" s="203"/>
      <c r="BF25" s="203"/>
      <c r="BG25" s="203"/>
      <c r="BH25" s="203"/>
      <c r="BI25" s="220">
        <v>22</v>
      </c>
      <c r="BJ25" s="213"/>
      <c r="BK25" s="203"/>
      <c r="BL25" s="203"/>
      <c r="BM25" s="224"/>
      <c r="BN25" s="203"/>
      <c r="BO25" s="224"/>
      <c r="BP25" s="203"/>
      <c r="BQ25" s="203"/>
      <c r="BR25" s="128"/>
    </row>
    <row r="26" spans="1:70" x14ac:dyDescent="0.25">
      <c r="A26" s="36" t="s">
        <v>65</v>
      </c>
      <c r="B26" s="107" t="s">
        <v>62</v>
      </c>
      <c r="C26" s="279">
        <f t="shared" si="2"/>
        <v>17</v>
      </c>
      <c r="D26" s="78">
        <f t="shared" si="0"/>
        <v>0.05</v>
      </c>
      <c r="E26" s="64">
        <f t="shared" si="6"/>
        <v>5.8176470588235301</v>
      </c>
      <c r="F26" s="166">
        <f t="shared" si="3"/>
        <v>18</v>
      </c>
      <c r="G26" s="64">
        <f t="shared" si="1"/>
        <v>5.2187145560613928</v>
      </c>
      <c r="H26" s="99">
        <f t="shared" si="4"/>
        <v>8.4</v>
      </c>
      <c r="I26" s="166">
        <f t="shared" si="5"/>
        <v>12.8</v>
      </c>
      <c r="J26" s="220"/>
      <c r="K26" s="220"/>
      <c r="L26" s="213"/>
      <c r="M26" s="203"/>
      <c r="N26" s="203"/>
      <c r="O26" s="203"/>
      <c r="P26" s="203"/>
      <c r="Q26" s="203"/>
      <c r="R26" s="203"/>
      <c r="S26" s="203"/>
      <c r="T26" s="203"/>
      <c r="U26" s="203"/>
      <c r="V26" s="214"/>
      <c r="W26" s="127"/>
      <c r="X26" s="127"/>
      <c r="Y26" s="203"/>
      <c r="Z26" s="203"/>
      <c r="AA26" s="203"/>
      <c r="AB26" s="203"/>
      <c r="AC26" s="203"/>
      <c r="AD26" s="213"/>
      <c r="AE26" s="203">
        <v>8.4</v>
      </c>
      <c r="AF26" s="224"/>
      <c r="AG26" s="203"/>
      <c r="AH26" s="203"/>
      <c r="AI26" s="203"/>
      <c r="AJ26" s="203"/>
      <c r="AK26" s="203">
        <v>1.7</v>
      </c>
      <c r="AL26" s="220"/>
      <c r="AM26" s="206">
        <v>0.05</v>
      </c>
      <c r="AN26" s="203">
        <v>1.9</v>
      </c>
      <c r="AO26" s="203">
        <v>3.2</v>
      </c>
      <c r="AP26" s="213">
        <v>7</v>
      </c>
      <c r="AQ26" s="203">
        <v>11</v>
      </c>
      <c r="AR26" s="203">
        <v>2.5</v>
      </c>
      <c r="AS26" s="203">
        <v>5.7</v>
      </c>
      <c r="AT26" s="206">
        <v>0.05</v>
      </c>
      <c r="AU26" s="203">
        <v>3.9</v>
      </c>
      <c r="AV26" s="220"/>
      <c r="AW26" s="213"/>
      <c r="AX26" s="203"/>
      <c r="AY26" s="203"/>
      <c r="AZ26" s="220"/>
      <c r="BA26" s="203"/>
      <c r="BB26" s="203"/>
      <c r="BC26" s="203"/>
      <c r="BD26" s="213">
        <v>12</v>
      </c>
      <c r="BE26" s="203"/>
      <c r="BF26" s="203"/>
      <c r="BG26" s="203"/>
      <c r="BH26" s="203"/>
      <c r="BI26" s="220"/>
      <c r="BJ26" s="213"/>
      <c r="BK26" s="203"/>
      <c r="BL26" s="203"/>
      <c r="BM26" s="224"/>
      <c r="BN26" s="203">
        <v>5.0999999999999996</v>
      </c>
      <c r="BO26" s="224">
        <v>1.9</v>
      </c>
      <c r="BP26" s="127">
        <v>2.5</v>
      </c>
      <c r="BQ26" s="203">
        <v>18</v>
      </c>
      <c r="BR26" s="213">
        <v>14</v>
      </c>
    </row>
    <row r="27" spans="1:70" x14ac:dyDescent="0.25">
      <c r="A27" s="36" t="s">
        <v>329</v>
      </c>
      <c r="B27" s="107" t="s">
        <v>62</v>
      </c>
      <c r="C27" s="279">
        <f t="shared" si="2"/>
        <v>2</v>
      </c>
      <c r="D27" s="79">
        <f t="shared" si="0"/>
        <v>0.5</v>
      </c>
      <c r="E27" s="64">
        <f t="shared" si="6"/>
        <v>5.75</v>
      </c>
      <c r="F27" s="166">
        <f t="shared" si="3"/>
        <v>11</v>
      </c>
      <c r="G27" s="64">
        <f t="shared" si="1"/>
        <v>7.4246212024587486</v>
      </c>
      <c r="H27" s="329">
        <f t="shared" si="4"/>
        <v>8.375</v>
      </c>
      <c r="I27" s="166">
        <f t="shared" si="5"/>
        <v>9.9499999999999993</v>
      </c>
      <c r="J27" s="220"/>
      <c r="K27" s="220"/>
      <c r="L27" s="213"/>
      <c r="M27" s="203"/>
      <c r="N27" s="203"/>
      <c r="O27" s="203"/>
      <c r="P27" s="203"/>
      <c r="Q27" s="203"/>
      <c r="R27" s="203"/>
      <c r="S27" s="203"/>
      <c r="T27" s="203"/>
      <c r="U27" s="203"/>
      <c r="V27" s="214"/>
      <c r="W27" s="127"/>
      <c r="X27" s="127"/>
      <c r="Y27" s="203"/>
      <c r="Z27" s="203"/>
      <c r="AA27" s="203"/>
      <c r="AB27" s="203"/>
      <c r="AC27" s="203"/>
      <c r="AD27" s="213"/>
      <c r="AE27" s="203"/>
      <c r="AF27" s="224"/>
      <c r="AG27" s="203"/>
      <c r="AH27" s="203"/>
      <c r="AI27" s="203"/>
      <c r="AJ27" s="203"/>
      <c r="AK27" s="206">
        <v>0.5</v>
      </c>
      <c r="AL27" s="220"/>
      <c r="AM27" s="203"/>
      <c r="AN27" s="203"/>
      <c r="AO27" s="203"/>
      <c r="AP27" s="213"/>
      <c r="AQ27" s="203"/>
      <c r="AR27" s="203"/>
      <c r="AS27" s="203"/>
      <c r="AT27" s="203"/>
      <c r="AU27" s="203"/>
      <c r="AV27" s="220"/>
      <c r="AW27" s="213"/>
      <c r="AX27" s="203"/>
      <c r="AY27" s="203"/>
      <c r="AZ27" s="220"/>
      <c r="BA27" s="203"/>
      <c r="BB27" s="203"/>
      <c r="BC27" s="203"/>
      <c r="BD27" s="213">
        <v>11</v>
      </c>
      <c r="BE27" s="203"/>
      <c r="BF27" s="203"/>
      <c r="BG27" s="203"/>
      <c r="BH27" s="203"/>
      <c r="BI27" s="220"/>
      <c r="BJ27" s="213"/>
      <c r="BK27" s="203"/>
      <c r="BL27" s="203"/>
      <c r="BM27" s="224"/>
      <c r="BN27" s="203"/>
      <c r="BO27" s="224"/>
      <c r="BP27" s="127"/>
      <c r="BQ27" s="203"/>
      <c r="BR27" s="128"/>
    </row>
    <row r="28" spans="1:70" x14ac:dyDescent="0.25">
      <c r="A28" s="36" t="s">
        <v>69</v>
      </c>
      <c r="B28" s="107" t="s">
        <v>62</v>
      </c>
      <c r="C28" s="279">
        <f t="shared" si="2"/>
        <v>29</v>
      </c>
      <c r="D28" s="78">
        <f t="shared" si="0"/>
        <v>0.05</v>
      </c>
      <c r="E28" s="64">
        <f t="shared" si="6"/>
        <v>4.3758620689655165</v>
      </c>
      <c r="F28" s="166">
        <f t="shared" si="3"/>
        <v>53</v>
      </c>
      <c r="G28" s="166">
        <f t="shared" si="1"/>
        <v>11.455960867987766</v>
      </c>
      <c r="H28" s="279">
        <f t="shared" si="4"/>
        <v>1.6</v>
      </c>
      <c r="I28" s="64">
        <f t="shared" si="5"/>
        <v>8.82</v>
      </c>
      <c r="J28" s="220"/>
      <c r="K28" s="220">
        <v>8.8000000000000007</v>
      </c>
      <c r="L28" s="213">
        <v>0.2</v>
      </c>
      <c r="M28" s="203">
        <v>1.4</v>
      </c>
      <c r="N28" s="203">
        <v>0.7</v>
      </c>
      <c r="O28" s="206">
        <v>0.25</v>
      </c>
      <c r="P28" s="203">
        <v>8.9</v>
      </c>
      <c r="Q28" s="203">
        <v>3.2</v>
      </c>
      <c r="R28" s="206">
        <v>0.25</v>
      </c>
      <c r="S28" s="203"/>
      <c r="T28" s="203"/>
      <c r="U28" s="203"/>
      <c r="V28" s="214">
        <v>1.4</v>
      </c>
      <c r="W28" s="127">
        <v>0.6</v>
      </c>
      <c r="X28" s="127">
        <v>0.9</v>
      </c>
      <c r="Y28" s="206">
        <v>0.25</v>
      </c>
      <c r="Z28" s="203">
        <v>53</v>
      </c>
      <c r="AA28" s="206">
        <v>0.25</v>
      </c>
      <c r="AB28" s="203"/>
      <c r="AC28" s="203"/>
      <c r="AD28" s="213"/>
      <c r="AE28" s="203">
        <v>3.5</v>
      </c>
      <c r="AF28" s="224">
        <v>0.7</v>
      </c>
      <c r="AG28" s="203"/>
      <c r="AH28" s="203"/>
      <c r="AI28" s="203"/>
      <c r="AJ28" s="203"/>
      <c r="AK28" s="206">
        <v>0.25</v>
      </c>
      <c r="AL28" s="220"/>
      <c r="AM28" s="203"/>
      <c r="AN28" s="203"/>
      <c r="AO28" s="203"/>
      <c r="AP28" s="213"/>
      <c r="AQ28" s="203"/>
      <c r="AR28" s="203"/>
      <c r="AS28" s="203"/>
      <c r="AT28" s="203"/>
      <c r="AU28" s="203"/>
      <c r="AV28" s="220">
        <v>0.5</v>
      </c>
      <c r="AW28" s="213">
        <v>35</v>
      </c>
      <c r="AX28" s="203"/>
      <c r="AY28" s="203"/>
      <c r="AZ28" s="220"/>
      <c r="BA28" s="203"/>
      <c r="BB28" s="203"/>
      <c r="BC28" s="203"/>
      <c r="BD28" s="213">
        <v>2.1</v>
      </c>
      <c r="BE28" s="203"/>
      <c r="BF28" s="203"/>
      <c r="BG28" s="203"/>
      <c r="BH28" s="203"/>
      <c r="BI28" s="220"/>
      <c r="BJ28" s="213">
        <v>0.3</v>
      </c>
      <c r="BK28" s="206">
        <v>0.05</v>
      </c>
      <c r="BL28" s="203">
        <v>0.2</v>
      </c>
      <c r="BM28" s="225">
        <v>0.05</v>
      </c>
      <c r="BN28" s="203">
        <v>1.6</v>
      </c>
      <c r="BO28" s="224">
        <v>0.1</v>
      </c>
      <c r="BP28" s="206">
        <v>0.05</v>
      </c>
      <c r="BQ28" s="203">
        <v>0.9</v>
      </c>
      <c r="BR28" s="213">
        <v>1.5</v>
      </c>
    </row>
    <row r="29" spans="1:70" x14ac:dyDescent="0.25">
      <c r="A29" s="36" t="s">
        <v>331</v>
      </c>
      <c r="B29" s="107" t="s">
        <v>62</v>
      </c>
      <c r="C29" s="279">
        <f t="shared" si="2"/>
        <v>3</v>
      </c>
      <c r="D29" s="79">
        <f t="shared" si="0"/>
        <v>0.25</v>
      </c>
      <c r="E29" s="79">
        <f t="shared" si="6"/>
        <v>0.26666666666666666</v>
      </c>
      <c r="F29" s="79">
        <f t="shared" si="3"/>
        <v>0.3</v>
      </c>
      <c r="G29" s="78">
        <f t="shared" si="1"/>
        <v>2.8867513459481284E-2</v>
      </c>
      <c r="H29" s="79">
        <f t="shared" si="4"/>
        <v>0.27500000000000002</v>
      </c>
      <c r="I29" s="79">
        <f t="shared" si="5"/>
        <v>0.28999999999999998</v>
      </c>
      <c r="J29" s="220"/>
      <c r="K29" s="220"/>
      <c r="L29" s="213"/>
      <c r="M29" s="203"/>
      <c r="N29" s="203"/>
      <c r="O29" s="203"/>
      <c r="P29" s="203"/>
      <c r="Q29" s="203"/>
      <c r="R29" s="203"/>
      <c r="S29" s="203"/>
      <c r="T29" s="203"/>
      <c r="U29" s="203"/>
      <c r="V29" s="214"/>
      <c r="W29" s="127"/>
      <c r="X29" s="127"/>
      <c r="Y29" s="203"/>
      <c r="Z29" s="203"/>
      <c r="AA29" s="203"/>
      <c r="AB29" s="203"/>
      <c r="AC29" s="203"/>
      <c r="AD29" s="213"/>
      <c r="AE29" s="203"/>
      <c r="AF29" s="224"/>
      <c r="AG29" s="203"/>
      <c r="AH29" s="203"/>
      <c r="AI29" s="203"/>
      <c r="AJ29" s="203"/>
      <c r="AK29" s="206">
        <v>0.25</v>
      </c>
      <c r="AL29" s="220"/>
      <c r="AM29" s="203"/>
      <c r="AN29" s="203"/>
      <c r="AO29" s="203"/>
      <c r="AP29" s="213"/>
      <c r="AQ29" s="203"/>
      <c r="AR29" s="203"/>
      <c r="AS29" s="203"/>
      <c r="AT29" s="203"/>
      <c r="AU29" s="203"/>
      <c r="AV29" s="220"/>
      <c r="AW29" s="213"/>
      <c r="AX29" s="203"/>
      <c r="AY29" s="203"/>
      <c r="AZ29" s="220"/>
      <c r="BA29" s="203"/>
      <c r="BB29" s="203"/>
      <c r="BC29" s="203"/>
      <c r="BD29" s="230">
        <v>0.25</v>
      </c>
      <c r="BE29" s="203"/>
      <c r="BF29" s="203"/>
      <c r="BG29" s="203"/>
      <c r="BH29" s="203"/>
      <c r="BI29" s="220">
        <v>0.3</v>
      </c>
      <c r="BJ29" s="213"/>
      <c r="BK29" s="203"/>
      <c r="BL29" s="203"/>
      <c r="BM29" s="224"/>
      <c r="BN29" s="203"/>
      <c r="BO29" s="224"/>
      <c r="BP29" s="127"/>
      <c r="BQ29" s="203"/>
      <c r="BR29" s="128"/>
    </row>
    <row r="30" spans="1:70" x14ac:dyDescent="0.25">
      <c r="A30" s="36"/>
      <c r="B30" s="107"/>
      <c r="C30" s="279"/>
      <c r="D30" s="166"/>
      <c r="E30" s="79"/>
      <c r="F30" s="166"/>
      <c r="G30" s="166"/>
      <c r="H30" s="279"/>
      <c r="I30" s="279"/>
      <c r="J30" s="220"/>
      <c r="K30" s="220"/>
      <c r="L30" s="213"/>
      <c r="M30" s="203"/>
      <c r="N30" s="203"/>
      <c r="O30" s="203"/>
      <c r="P30" s="203"/>
      <c r="Q30" s="203"/>
      <c r="R30" s="203"/>
      <c r="S30" s="203"/>
      <c r="T30" s="203"/>
      <c r="U30" s="203"/>
      <c r="V30" s="214"/>
      <c r="W30" s="127"/>
      <c r="X30" s="127"/>
      <c r="Y30" s="203"/>
      <c r="Z30" s="203"/>
      <c r="AA30" s="203"/>
      <c r="AB30" s="203"/>
      <c r="AC30" s="203"/>
      <c r="AD30" s="213"/>
      <c r="AE30" s="203"/>
      <c r="AF30" s="224"/>
      <c r="AG30" s="203"/>
      <c r="AH30" s="203"/>
      <c r="AI30" s="203"/>
      <c r="AJ30" s="203"/>
      <c r="AK30" s="206"/>
      <c r="AL30" s="220"/>
      <c r="AM30" s="203"/>
      <c r="AN30" s="203"/>
      <c r="AO30" s="203"/>
      <c r="AP30" s="213"/>
      <c r="AQ30" s="203"/>
      <c r="AR30" s="203"/>
      <c r="AS30" s="203"/>
      <c r="AT30" s="203"/>
      <c r="AU30" s="203"/>
      <c r="AV30" s="220"/>
      <c r="AW30" s="213"/>
      <c r="AX30" s="203"/>
      <c r="AY30" s="203"/>
      <c r="AZ30" s="220"/>
      <c r="BA30" s="203"/>
      <c r="BB30" s="203"/>
      <c r="BC30" s="203"/>
      <c r="BD30" s="230"/>
      <c r="BE30" s="203"/>
      <c r="BF30" s="203"/>
      <c r="BG30" s="203"/>
      <c r="BH30" s="203"/>
      <c r="BI30" s="220"/>
      <c r="BJ30" s="213"/>
      <c r="BK30" s="203"/>
      <c r="BL30" s="203"/>
      <c r="BM30" s="224"/>
      <c r="BN30" s="203"/>
      <c r="BO30" s="224"/>
      <c r="BP30" s="127"/>
      <c r="BQ30" s="203"/>
      <c r="BR30" s="128"/>
    </row>
    <row r="31" spans="1:70" x14ac:dyDescent="0.25">
      <c r="A31" s="25" t="s">
        <v>71</v>
      </c>
      <c r="B31" s="107"/>
      <c r="C31" s="279"/>
      <c r="D31" s="166"/>
      <c r="E31" s="79"/>
      <c r="F31" s="166"/>
      <c r="G31" s="166"/>
      <c r="H31" s="279"/>
      <c r="I31" s="279"/>
      <c r="J31" s="220"/>
      <c r="K31" s="220"/>
      <c r="L31" s="213"/>
      <c r="M31" s="203"/>
      <c r="N31" s="203"/>
      <c r="O31" s="203"/>
      <c r="P31" s="203"/>
      <c r="Q31" s="203"/>
      <c r="R31" s="203"/>
      <c r="S31" s="203"/>
      <c r="T31" s="203"/>
      <c r="U31" s="203"/>
      <c r="V31" s="214"/>
      <c r="W31" s="127"/>
      <c r="X31" s="127"/>
      <c r="Y31" s="203"/>
      <c r="Z31" s="203"/>
      <c r="AA31" s="203"/>
      <c r="AB31" s="203"/>
      <c r="AC31" s="203"/>
      <c r="AD31" s="213"/>
      <c r="AE31" s="203"/>
      <c r="AF31" s="224"/>
      <c r="AG31" s="203"/>
      <c r="AH31" s="203"/>
      <c r="AI31" s="203"/>
      <c r="AJ31" s="203"/>
      <c r="AK31" s="206"/>
      <c r="AL31" s="220"/>
      <c r="AM31" s="203"/>
      <c r="AN31" s="203"/>
      <c r="AO31" s="203"/>
      <c r="AP31" s="213"/>
      <c r="AQ31" s="203"/>
      <c r="AR31" s="203"/>
      <c r="AS31" s="203"/>
      <c r="AT31" s="203"/>
      <c r="AU31" s="203"/>
      <c r="AV31" s="220"/>
      <c r="AW31" s="213"/>
      <c r="AX31" s="203"/>
      <c r="AY31" s="203"/>
      <c r="AZ31" s="220"/>
      <c r="BA31" s="203"/>
      <c r="BB31" s="203"/>
      <c r="BC31" s="203"/>
      <c r="BD31" s="230"/>
      <c r="BE31" s="203"/>
      <c r="BF31" s="203"/>
      <c r="BG31" s="203"/>
      <c r="BH31" s="203"/>
      <c r="BI31" s="220"/>
      <c r="BJ31" s="213"/>
      <c r="BK31" s="203"/>
      <c r="BL31" s="203"/>
      <c r="BM31" s="224"/>
      <c r="BN31" s="203"/>
      <c r="BO31" s="224"/>
      <c r="BP31" s="127"/>
      <c r="BQ31" s="203"/>
      <c r="BR31" s="128"/>
    </row>
    <row r="32" spans="1:70" x14ac:dyDescent="0.25">
      <c r="A32" s="36" t="s">
        <v>332</v>
      </c>
      <c r="B32" s="107" t="s">
        <v>62</v>
      </c>
      <c r="C32" s="279">
        <f t="shared" si="2"/>
        <v>5</v>
      </c>
      <c r="D32" s="283">
        <f t="shared" si="0"/>
        <v>5.0000000000000001E-3</v>
      </c>
      <c r="E32" s="284">
        <f t="shared" ref="E32:E41" si="7">AVERAGE(J32:BR32)</f>
        <v>7.000000000000001E-3</v>
      </c>
      <c r="F32" s="283">
        <f t="shared" si="3"/>
        <v>0.01</v>
      </c>
      <c r="G32" s="78">
        <f t="shared" si="1"/>
        <v>2.7386127875258293E-3</v>
      </c>
      <c r="H32" s="285">
        <f t="shared" si="4"/>
        <v>0.01</v>
      </c>
      <c r="I32" s="285">
        <f t="shared" si="5"/>
        <v>0.01</v>
      </c>
      <c r="J32" s="220"/>
      <c r="K32" s="220"/>
      <c r="L32" s="213"/>
      <c r="M32" s="203"/>
      <c r="N32" s="203"/>
      <c r="O32" s="203"/>
      <c r="P32" s="203"/>
      <c r="Q32" s="203"/>
      <c r="R32" s="203"/>
      <c r="S32" s="203"/>
      <c r="T32" s="203"/>
      <c r="U32" s="203"/>
      <c r="V32" s="214"/>
      <c r="W32" s="127"/>
      <c r="X32" s="127"/>
      <c r="Y32" s="203"/>
      <c r="Z32" s="203"/>
      <c r="AA32" s="203"/>
      <c r="AB32" s="203"/>
      <c r="AC32" s="203"/>
      <c r="AD32" s="213"/>
      <c r="AE32" s="206">
        <v>5.0000000000000001E-3</v>
      </c>
      <c r="AF32" s="224"/>
      <c r="AG32" s="203"/>
      <c r="AH32" s="203"/>
      <c r="AI32" s="203"/>
      <c r="AJ32" s="203"/>
      <c r="AK32" s="203"/>
      <c r="AL32" s="220"/>
      <c r="AM32" s="203"/>
      <c r="AN32" s="203"/>
      <c r="AO32" s="203"/>
      <c r="AP32" s="213"/>
      <c r="AQ32" s="203"/>
      <c r="AR32" s="203"/>
      <c r="AS32" s="203"/>
      <c r="AT32" s="203"/>
      <c r="AU32" s="203"/>
      <c r="AV32" s="220">
        <v>0.01</v>
      </c>
      <c r="AW32" s="230">
        <v>5.0000000000000001E-3</v>
      </c>
      <c r="AX32" s="203"/>
      <c r="AY32" s="203"/>
      <c r="AZ32" s="220"/>
      <c r="BA32" s="203"/>
      <c r="BB32" s="203"/>
      <c r="BC32" s="203"/>
      <c r="BD32" s="213"/>
      <c r="BE32" s="203"/>
      <c r="BF32" s="203"/>
      <c r="BG32" s="203"/>
      <c r="BH32" s="203"/>
      <c r="BI32" s="220"/>
      <c r="BJ32" s="213"/>
      <c r="BK32" s="203"/>
      <c r="BL32" s="203"/>
      <c r="BM32" s="224"/>
      <c r="BN32" s="206">
        <v>5.0000000000000001E-3</v>
      </c>
      <c r="BO32" s="226">
        <v>0.01</v>
      </c>
      <c r="BP32" s="127"/>
      <c r="BQ32" s="203"/>
      <c r="BR32" s="128"/>
    </row>
    <row r="33" spans="1:70" x14ac:dyDescent="0.25">
      <c r="A33" s="36" t="s">
        <v>74</v>
      </c>
      <c r="B33" s="107" t="s">
        <v>62</v>
      </c>
      <c r="C33" s="279">
        <f t="shared" si="2"/>
        <v>5</v>
      </c>
      <c r="D33" s="283">
        <f t="shared" si="0"/>
        <v>5.0000000000000001E-3</v>
      </c>
      <c r="E33" s="284">
        <f t="shared" si="7"/>
        <v>5.0000000000000001E-3</v>
      </c>
      <c r="F33" s="283">
        <f t="shared" si="3"/>
        <v>5.0000000000000001E-3</v>
      </c>
      <c r="G33" s="79">
        <f t="shared" si="1"/>
        <v>0</v>
      </c>
      <c r="H33" s="285">
        <f t="shared" si="4"/>
        <v>5.0000000000000001E-3</v>
      </c>
      <c r="I33" s="285">
        <f t="shared" si="5"/>
        <v>5.0000000000000001E-3</v>
      </c>
      <c r="J33" s="220"/>
      <c r="K33" s="220"/>
      <c r="L33" s="213"/>
      <c r="M33" s="203"/>
      <c r="N33" s="203"/>
      <c r="O33" s="203"/>
      <c r="P33" s="203"/>
      <c r="Q33" s="203"/>
      <c r="R33" s="203"/>
      <c r="S33" s="203"/>
      <c r="T33" s="203"/>
      <c r="U33" s="203"/>
      <c r="V33" s="214"/>
      <c r="W33" s="127"/>
      <c r="X33" s="127"/>
      <c r="Y33" s="203"/>
      <c r="Z33" s="203"/>
      <c r="AA33" s="203"/>
      <c r="AB33" s="203"/>
      <c r="AC33" s="203"/>
      <c r="AD33" s="213"/>
      <c r="AE33" s="206">
        <v>5.0000000000000001E-3</v>
      </c>
      <c r="AF33" s="224"/>
      <c r="AG33" s="203"/>
      <c r="AH33" s="203"/>
      <c r="AI33" s="203"/>
      <c r="AJ33" s="203"/>
      <c r="AK33" s="203"/>
      <c r="AL33" s="220"/>
      <c r="AM33" s="203"/>
      <c r="AN33" s="203"/>
      <c r="AO33" s="203"/>
      <c r="AP33" s="213"/>
      <c r="AQ33" s="203"/>
      <c r="AR33" s="203"/>
      <c r="AS33" s="203"/>
      <c r="AT33" s="203"/>
      <c r="AU33" s="203"/>
      <c r="AV33" s="229">
        <v>5.0000000000000001E-3</v>
      </c>
      <c r="AW33" s="230">
        <v>5.0000000000000001E-3</v>
      </c>
      <c r="AX33" s="203"/>
      <c r="AY33" s="203"/>
      <c r="AZ33" s="220"/>
      <c r="BA33" s="203"/>
      <c r="BB33" s="203"/>
      <c r="BC33" s="203"/>
      <c r="BD33" s="213"/>
      <c r="BE33" s="203"/>
      <c r="BF33" s="203"/>
      <c r="BG33" s="203"/>
      <c r="BH33" s="203"/>
      <c r="BI33" s="220"/>
      <c r="BJ33" s="213"/>
      <c r="BK33" s="203"/>
      <c r="BL33" s="203"/>
      <c r="BM33" s="224"/>
      <c r="BN33" s="206">
        <v>5.0000000000000001E-3</v>
      </c>
      <c r="BO33" s="225">
        <v>5.0000000000000001E-3</v>
      </c>
      <c r="BP33" s="127"/>
      <c r="BQ33" s="203"/>
      <c r="BR33" s="128"/>
    </row>
    <row r="34" spans="1:70" x14ac:dyDescent="0.25">
      <c r="A34" s="36" t="s">
        <v>76</v>
      </c>
      <c r="B34" s="107" t="s">
        <v>62</v>
      </c>
      <c r="C34" s="279">
        <f t="shared" si="2"/>
        <v>5</v>
      </c>
      <c r="D34" s="283">
        <f t="shared" si="0"/>
        <v>5.0000000000000001E-3</v>
      </c>
      <c r="E34" s="284">
        <f t="shared" si="7"/>
        <v>5.0000000000000001E-3</v>
      </c>
      <c r="F34" s="283">
        <f t="shared" si="3"/>
        <v>5.0000000000000001E-3</v>
      </c>
      <c r="G34" s="79">
        <f t="shared" si="1"/>
        <v>0</v>
      </c>
      <c r="H34" s="285">
        <f t="shared" si="4"/>
        <v>5.0000000000000001E-3</v>
      </c>
      <c r="I34" s="285">
        <f t="shared" si="5"/>
        <v>5.0000000000000001E-3</v>
      </c>
      <c r="J34" s="220"/>
      <c r="K34" s="220"/>
      <c r="L34" s="213"/>
      <c r="M34" s="203"/>
      <c r="N34" s="203"/>
      <c r="O34" s="203"/>
      <c r="P34" s="203"/>
      <c r="Q34" s="203"/>
      <c r="R34" s="203"/>
      <c r="S34" s="203"/>
      <c r="T34" s="203"/>
      <c r="U34" s="203"/>
      <c r="V34" s="214"/>
      <c r="W34" s="127"/>
      <c r="X34" s="127"/>
      <c r="Y34" s="203"/>
      <c r="Z34" s="203"/>
      <c r="AA34" s="203"/>
      <c r="AB34" s="203"/>
      <c r="AC34" s="203"/>
      <c r="AD34" s="213"/>
      <c r="AE34" s="206">
        <v>5.0000000000000001E-3</v>
      </c>
      <c r="AF34" s="224"/>
      <c r="AG34" s="203"/>
      <c r="AH34" s="203"/>
      <c r="AI34" s="203"/>
      <c r="AJ34" s="203"/>
      <c r="AK34" s="203"/>
      <c r="AL34" s="220"/>
      <c r="AM34" s="203"/>
      <c r="AN34" s="203"/>
      <c r="AO34" s="203"/>
      <c r="AP34" s="213"/>
      <c r="AQ34" s="203"/>
      <c r="AR34" s="203"/>
      <c r="AS34" s="203"/>
      <c r="AT34" s="203"/>
      <c r="AU34" s="203"/>
      <c r="AV34" s="229">
        <v>5.0000000000000001E-3</v>
      </c>
      <c r="AW34" s="230">
        <v>5.0000000000000001E-3</v>
      </c>
      <c r="AX34" s="203"/>
      <c r="AY34" s="203"/>
      <c r="AZ34" s="220"/>
      <c r="BA34" s="203"/>
      <c r="BB34" s="203"/>
      <c r="BC34" s="203"/>
      <c r="BD34" s="213"/>
      <c r="BE34" s="203"/>
      <c r="BF34" s="203"/>
      <c r="BG34" s="203"/>
      <c r="BH34" s="203"/>
      <c r="BI34" s="220"/>
      <c r="BJ34" s="213"/>
      <c r="BK34" s="203"/>
      <c r="BL34" s="203"/>
      <c r="BM34" s="224"/>
      <c r="BN34" s="206">
        <v>5.0000000000000001E-3</v>
      </c>
      <c r="BO34" s="225">
        <v>5.0000000000000001E-3</v>
      </c>
      <c r="BP34" s="127"/>
      <c r="BQ34" s="203"/>
      <c r="BR34" s="128"/>
    </row>
    <row r="35" spans="1:70" x14ac:dyDescent="0.25">
      <c r="A35" s="36" t="s">
        <v>77</v>
      </c>
      <c r="B35" s="107" t="s">
        <v>62</v>
      </c>
      <c r="C35" s="279">
        <f t="shared" si="2"/>
        <v>5</v>
      </c>
      <c r="D35" s="283">
        <f t="shared" si="0"/>
        <v>5.0000000000000001E-3</v>
      </c>
      <c r="E35" s="284">
        <f t="shared" si="7"/>
        <v>5.0000000000000001E-3</v>
      </c>
      <c r="F35" s="283">
        <f t="shared" si="3"/>
        <v>5.0000000000000001E-3</v>
      </c>
      <c r="G35" s="79">
        <f t="shared" si="1"/>
        <v>0</v>
      </c>
      <c r="H35" s="285">
        <f t="shared" si="4"/>
        <v>5.0000000000000001E-3</v>
      </c>
      <c r="I35" s="285">
        <f t="shared" si="5"/>
        <v>5.0000000000000001E-3</v>
      </c>
      <c r="J35" s="220"/>
      <c r="K35" s="220"/>
      <c r="L35" s="213"/>
      <c r="M35" s="203"/>
      <c r="N35" s="203"/>
      <c r="O35" s="203"/>
      <c r="P35" s="203"/>
      <c r="Q35" s="203"/>
      <c r="R35" s="203"/>
      <c r="S35" s="203"/>
      <c r="T35" s="203"/>
      <c r="U35" s="203"/>
      <c r="V35" s="214"/>
      <c r="W35" s="127"/>
      <c r="X35" s="127"/>
      <c r="Y35" s="203"/>
      <c r="Z35" s="203"/>
      <c r="AA35" s="203"/>
      <c r="AB35" s="203"/>
      <c r="AC35" s="203"/>
      <c r="AD35" s="213"/>
      <c r="AE35" s="206">
        <v>5.0000000000000001E-3</v>
      </c>
      <c r="AF35" s="224"/>
      <c r="AG35" s="203"/>
      <c r="AH35" s="203"/>
      <c r="AI35" s="203"/>
      <c r="AJ35" s="203"/>
      <c r="AK35" s="203"/>
      <c r="AL35" s="220"/>
      <c r="AM35" s="203"/>
      <c r="AN35" s="203"/>
      <c r="AO35" s="203"/>
      <c r="AP35" s="213"/>
      <c r="AQ35" s="203"/>
      <c r="AR35" s="203"/>
      <c r="AS35" s="203"/>
      <c r="AT35" s="203"/>
      <c r="AU35" s="203"/>
      <c r="AV35" s="229">
        <v>5.0000000000000001E-3</v>
      </c>
      <c r="AW35" s="230">
        <v>5.0000000000000001E-3</v>
      </c>
      <c r="AX35" s="203"/>
      <c r="AY35" s="203"/>
      <c r="AZ35" s="220"/>
      <c r="BA35" s="203"/>
      <c r="BB35" s="203"/>
      <c r="BC35" s="203"/>
      <c r="BD35" s="213"/>
      <c r="BE35" s="203"/>
      <c r="BF35" s="203"/>
      <c r="BG35" s="203"/>
      <c r="BH35" s="203"/>
      <c r="BI35" s="220"/>
      <c r="BJ35" s="213"/>
      <c r="BK35" s="203"/>
      <c r="BL35" s="203"/>
      <c r="BM35" s="224"/>
      <c r="BN35" s="206">
        <v>5.0000000000000001E-3</v>
      </c>
      <c r="BO35" s="225">
        <v>5.0000000000000001E-3</v>
      </c>
      <c r="BP35" s="127"/>
      <c r="BQ35" s="203"/>
      <c r="BR35" s="128"/>
    </row>
    <row r="36" spans="1:70" x14ac:dyDescent="0.25">
      <c r="A36" s="36" t="s">
        <v>78</v>
      </c>
      <c r="B36" s="107" t="s">
        <v>62</v>
      </c>
      <c r="C36" s="279">
        <f t="shared" si="2"/>
        <v>5</v>
      </c>
      <c r="D36" s="283">
        <f t="shared" si="0"/>
        <v>5.0000000000000001E-3</v>
      </c>
      <c r="E36" s="284">
        <f t="shared" si="7"/>
        <v>5.0000000000000001E-3</v>
      </c>
      <c r="F36" s="283">
        <f t="shared" si="3"/>
        <v>5.0000000000000001E-3</v>
      </c>
      <c r="G36" s="79">
        <f t="shared" si="1"/>
        <v>0</v>
      </c>
      <c r="H36" s="285">
        <f t="shared" si="4"/>
        <v>5.0000000000000001E-3</v>
      </c>
      <c r="I36" s="285">
        <f t="shared" si="5"/>
        <v>5.0000000000000001E-3</v>
      </c>
      <c r="J36" s="220"/>
      <c r="K36" s="220"/>
      <c r="L36" s="213"/>
      <c r="M36" s="203"/>
      <c r="N36" s="203"/>
      <c r="O36" s="203"/>
      <c r="P36" s="203"/>
      <c r="Q36" s="203"/>
      <c r="R36" s="203"/>
      <c r="S36" s="203"/>
      <c r="T36" s="203"/>
      <c r="U36" s="203"/>
      <c r="V36" s="214"/>
      <c r="W36" s="127"/>
      <c r="X36" s="127"/>
      <c r="Y36" s="203"/>
      <c r="Z36" s="203"/>
      <c r="AA36" s="203"/>
      <c r="AB36" s="203"/>
      <c r="AC36" s="203"/>
      <c r="AD36" s="213"/>
      <c r="AE36" s="206">
        <v>5.0000000000000001E-3</v>
      </c>
      <c r="AF36" s="224"/>
      <c r="AG36" s="203"/>
      <c r="AH36" s="203"/>
      <c r="AI36" s="203"/>
      <c r="AJ36" s="203"/>
      <c r="AK36" s="203"/>
      <c r="AL36" s="220"/>
      <c r="AM36" s="203"/>
      <c r="AN36" s="203"/>
      <c r="AO36" s="203"/>
      <c r="AP36" s="213"/>
      <c r="AQ36" s="203"/>
      <c r="AR36" s="203"/>
      <c r="AS36" s="203"/>
      <c r="AT36" s="203"/>
      <c r="AU36" s="203"/>
      <c r="AV36" s="229">
        <v>5.0000000000000001E-3</v>
      </c>
      <c r="AW36" s="230">
        <v>5.0000000000000001E-3</v>
      </c>
      <c r="AX36" s="203"/>
      <c r="AY36" s="203"/>
      <c r="AZ36" s="220"/>
      <c r="BA36" s="203"/>
      <c r="BB36" s="203"/>
      <c r="BC36" s="203"/>
      <c r="BD36" s="213"/>
      <c r="BE36" s="203"/>
      <c r="BF36" s="203"/>
      <c r="BG36" s="203"/>
      <c r="BH36" s="203"/>
      <c r="BI36" s="220"/>
      <c r="BJ36" s="213"/>
      <c r="BK36" s="203"/>
      <c r="BL36" s="203"/>
      <c r="BM36" s="224"/>
      <c r="BN36" s="206">
        <v>5.0000000000000001E-3</v>
      </c>
      <c r="BO36" s="225">
        <v>5.0000000000000001E-3</v>
      </c>
      <c r="BP36" s="127"/>
      <c r="BQ36" s="203"/>
      <c r="BR36" s="128"/>
    </row>
    <row r="37" spans="1:70" x14ac:dyDescent="0.25">
      <c r="A37" s="36" t="s">
        <v>334</v>
      </c>
      <c r="B37" s="107" t="s">
        <v>62</v>
      </c>
      <c r="C37" s="279">
        <f>COUNT(J37:BR37)</f>
        <v>13</v>
      </c>
      <c r="D37" s="283">
        <f t="shared" si="0"/>
        <v>5.0000000000000001E-3</v>
      </c>
      <c r="E37" s="284">
        <f t="shared" si="7"/>
        <v>5.5384615384615381E-3</v>
      </c>
      <c r="F37" s="283">
        <f t="shared" si="3"/>
        <v>1.2E-2</v>
      </c>
      <c r="G37" s="79">
        <f t="shared" si="1"/>
        <v>1.9414506867883015E-3</v>
      </c>
      <c r="H37" s="285">
        <f>PERCENTILE(J37:BR37,0.75)</f>
        <v>5.0000000000000001E-3</v>
      </c>
      <c r="I37" s="285">
        <f>PERCENTILE(J37:BR37,0.9)</f>
        <v>5.0000000000000001E-3</v>
      </c>
      <c r="J37" s="220"/>
      <c r="K37" s="229">
        <v>5.0000000000000001E-3</v>
      </c>
      <c r="L37" s="213">
        <v>1.2E-2</v>
      </c>
      <c r="M37" s="203"/>
      <c r="N37" s="203"/>
      <c r="O37" s="203"/>
      <c r="P37" s="203"/>
      <c r="Q37" s="203"/>
      <c r="R37" s="203"/>
      <c r="S37" s="203"/>
      <c r="T37" s="203"/>
      <c r="U37" s="203"/>
      <c r="V37" s="214"/>
      <c r="W37" s="127"/>
      <c r="X37" s="127"/>
      <c r="Y37" s="203"/>
      <c r="Z37" s="203"/>
      <c r="AA37" s="203"/>
      <c r="AB37" s="203"/>
      <c r="AC37" s="203"/>
      <c r="AD37" s="213"/>
      <c r="AE37" s="206">
        <v>5.0000000000000001E-3</v>
      </c>
      <c r="AF37" s="225">
        <v>5.0000000000000001E-3</v>
      </c>
      <c r="AG37" s="203"/>
      <c r="AH37" s="203"/>
      <c r="AI37" s="203"/>
      <c r="AJ37" s="203"/>
      <c r="AK37" s="203"/>
      <c r="AL37" s="220"/>
      <c r="AM37" s="203"/>
      <c r="AN37" s="203"/>
      <c r="AO37" s="203"/>
      <c r="AP37" s="213"/>
      <c r="AQ37" s="203"/>
      <c r="AR37" s="203"/>
      <c r="AS37" s="203"/>
      <c r="AT37" s="203"/>
      <c r="AU37" s="203"/>
      <c r="AV37" s="229">
        <v>5.0000000000000001E-3</v>
      </c>
      <c r="AW37" s="230">
        <v>5.0000000000000001E-3</v>
      </c>
      <c r="AX37" s="203"/>
      <c r="AY37" s="203"/>
      <c r="AZ37" s="220"/>
      <c r="BA37" s="203"/>
      <c r="BB37" s="203"/>
      <c r="BC37" s="203"/>
      <c r="BD37" s="213"/>
      <c r="BE37" s="203"/>
      <c r="BF37" s="203"/>
      <c r="BG37" s="203"/>
      <c r="BH37" s="203"/>
      <c r="BI37" s="229">
        <v>5.0000000000000001E-3</v>
      </c>
      <c r="BJ37" s="230">
        <v>5.0000000000000001E-3</v>
      </c>
      <c r="BK37" s="206">
        <v>5.0000000000000001E-3</v>
      </c>
      <c r="BL37" s="206">
        <v>5.0000000000000001E-3</v>
      </c>
      <c r="BM37" s="225">
        <v>5.0000000000000001E-3</v>
      </c>
      <c r="BN37" s="206">
        <v>5.0000000000000001E-3</v>
      </c>
      <c r="BO37" s="225">
        <v>5.0000000000000001E-3</v>
      </c>
      <c r="BP37" s="127"/>
      <c r="BQ37" s="203"/>
      <c r="BR37" s="128"/>
    </row>
    <row r="38" spans="1:70" x14ac:dyDescent="0.25">
      <c r="A38" s="36" t="s">
        <v>333</v>
      </c>
      <c r="B38" s="107" t="s">
        <v>62</v>
      </c>
      <c r="C38" s="279">
        <f t="shared" si="2"/>
        <v>5</v>
      </c>
      <c r="D38" s="283">
        <f t="shared" si="0"/>
        <v>5.0000000000000001E-3</v>
      </c>
      <c r="E38" s="284">
        <f t="shared" si="7"/>
        <v>5.0000000000000001E-3</v>
      </c>
      <c r="F38" s="283">
        <f t="shared" si="3"/>
        <v>5.0000000000000001E-3</v>
      </c>
      <c r="G38" s="79">
        <f t="shared" si="1"/>
        <v>0</v>
      </c>
      <c r="H38" s="285">
        <f t="shared" si="4"/>
        <v>5.0000000000000001E-3</v>
      </c>
      <c r="I38" s="285">
        <f t="shared" si="5"/>
        <v>5.0000000000000001E-3</v>
      </c>
      <c r="J38" s="220"/>
      <c r="K38" s="220"/>
      <c r="L38" s="213"/>
      <c r="M38" s="203"/>
      <c r="N38" s="203"/>
      <c r="O38" s="203"/>
      <c r="P38" s="203"/>
      <c r="Q38" s="203"/>
      <c r="R38" s="203"/>
      <c r="S38" s="203"/>
      <c r="T38" s="203"/>
      <c r="U38" s="203"/>
      <c r="V38" s="214"/>
      <c r="W38" s="127"/>
      <c r="X38" s="127"/>
      <c r="Y38" s="203"/>
      <c r="Z38" s="203"/>
      <c r="AA38" s="203"/>
      <c r="AB38" s="203"/>
      <c r="AC38" s="203"/>
      <c r="AD38" s="213"/>
      <c r="AE38" s="206">
        <v>5.0000000000000001E-3</v>
      </c>
      <c r="AF38" s="224"/>
      <c r="AG38" s="203"/>
      <c r="AH38" s="203"/>
      <c r="AI38" s="203"/>
      <c r="AJ38" s="203"/>
      <c r="AK38" s="203"/>
      <c r="AL38" s="220"/>
      <c r="AM38" s="203"/>
      <c r="AN38" s="203"/>
      <c r="AO38" s="203"/>
      <c r="AP38" s="213"/>
      <c r="AQ38" s="203"/>
      <c r="AR38" s="203"/>
      <c r="AS38" s="203"/>
      <c r="AT38" s="203"/>
      <c r="AU38" s="203"/>
      <c r="AV38" s="229">
        <v>5.0000000000000001E-3</v>
      </c>
      <c r="AW38" s="230">
        <v>5.0000000000000001E-3</v>
      </c>
      <c r="AX38" s="203"/>
      <c r="AY38" s="203"/>
      <c r="AZ38" s="220"/>
      <c r="BA38" s="203"/>
      <c r="BB38" s="203"/>
      <c r="BC38" s="203"/>
      <c r="BD38" s="213"/>
      <c r="BE38" s="203"/>
      <c r="BF38" s="203"/>
      <c r="BG38" s="203"/>
      <c r="BH38" s="203"/>
      <c r="BI38" s="220"/>
      <c r="BJ38" s="213"/>
      <c r="BK38" s="203"/>
      <c r="BL38" s="203"/>
      <c r="BM38" s="224"/>
      <c r="BN38" s="206">
        <v>5.0000000000000001E-3</v>
      </c>
      <c r="BO38" s="225">
        <v>5.0000000000000001E-3</v>
      </c>
      <c r="BP38" s="127"/>
      <c r="BQ38" s="203"/>
      <c r="BR38" s="128"/>
    </row>
    <row r="39" spans="1:70" x14ac:dyDescent="0.25">
      <c r="A39" s="36" t="s">
        <v>335</v>
      </c>
      <c r="B39" s="107" t="s">
        <v>62</v>
      </c>
      <c r="C39" s="279">
        <f t="shared" si="2"/>
        <v>5</v>
      </c>
      <c r="D39" s="283">
        <f t="shared" si="0"/>
        <v>5.0000000000000001E-3</v>
      </c>
      <c r="E39" s="284">
        <f t="shared" si="7"/>
        <v>5.0000000000000001E-3</v>
      </c>
      <c r="F39" s="283">
        <f t="shared" si="3"/>
        <v>5.0000000000000001E-3</v>
      </c>
      <c r="G39" s="79">
        <f t="shared" si="1"/>
        <v>0</v>
      </c>
      <c r="H39" s="285">
        <f t="shared" si="4"/>
        <v>5.0000000000000001E-3</v>
      </c>
      <c r="I39" s="285">
        <f t="shared" si="5"/>
        <v>5.0000000000000001E-3</v>
      </c>
      <c r="J39" s="220"/>
      <c r="K39" s="220"/>
      <c r="L39" s="213"/>
      <c r="M39" s="203"/>
      <c r="N39" s="203"/>
      <c r="O39" s="203"/>
      <c r="P39" s="203"/>
      <c r="Q39" s="203"/>
      <c r="R39" s="203"/>
      <c r="S39" s="203"/>
      <c r="T39" s="203"/>
      <c r="U39" s="203"/>
      <c r="V39" s="214"/>
      <c r="W39" s="127"/>
      <c r="X39" s="127"/>
      <c r="Y39" s="203"/>
      <c r="Z39" s="203"/>
      <c r="AA39" s="203"/>
      <c r="AB39" s="203"/>
      <c r="AC39" s="203"/>
      <c r="AD39" s="213"/>
      <c r="AE39" s="206">
        <v>5.0000000000000001E-3</v>
      </c>
      <c r="AF39" s="224"/>
      <c r="AG39" s="203"/>
      <c r="AH39" s="203"/>
      <c r="AI39" s="203"/>
      <c r="AJ39" s="203"/>
      <c r="AK39" s="203"/>
      <c r="AL39" s="220"/>
      <c r="AM39" s="203"/>
      <c r="AN39" s="203"/>
      <c r="AO39" s="203"/>
      <c r="AP39" s="213"/>
      <c r="AQ39" s="203"/>
      <c r="AR39" s="203"/>
      <c r="AS39" s="203"/>
      <c r="AT39" s="203"/>
      <c r="AU39" s="203"/>
      <c r="AV39" s="229">
        <v>5.0000000000000001E-3</v>
      </c>
      <c r="AW39" s="230">
        <v>5.0000000000000001E-3</v>
      </c>
      <c r="AX39" s="203"/>
      <c r="AY39" s="203"/>
      <c r="AZ39" s="220"/>
      <c r="BA39" s="203"/>
      <c r="BB39" s="203"/>
      <c r="BC39" s="203"/>
      <c r="BD39" s="213"/>
      <c r="BE39" s="203"/>
      <c r="BF39" s="203"/>
      <c r="BG39" s="203"/>
      <c r="BH39" s="203"/>
      <c r="BI39" s="220"/>
      <c r="BJ39" s="213"/>
      <c r="BK39" s="203"/>
      <c r="BL39" s="203"/>
      <c r="BM39" s="224"/>
      <c r="BN39" s="206">
        <v>5.0000000000000001E-3</v>
      </c>
      <c r="BO39" s="225">
        <v>5.0000000000000001E-3</v>
      </c>
      <c r="BP39" s="127"/>
      <c r="BQ39" s="203"/>
      <c r="BR39" s="128"/>
    </row>
    <row r="40" spans="1:70" x14ac:dyDescent="0.25">
      <c r="A40" s="36" t="s">
        <v>336</v>
      </c>
      <c r="B40" s="107" t="s">
        <v>62</v>
      </c>
      <c r="C40" s="279">
        <f t="shared" si="2"/>
        <v>5</v>
      </c>
      <c r="D40" s="283">
        <f t="shared" si="0"/>
        <v>5.0000000000000001E-3</v>
      </c>
      <c r="E40" s="284">
        <f t="shared" si="7"/>
        <v>5.0000000000000001E-3</v>
      </c>
      <c r="F40" s="283">
        <f t="shared" si="3"/>
        <v>5.0000000000000001E-3</v>
      </c>
      <c r="G40" s="79">
        <f t="shared" si="1"/>
        <v>0</v>
      </c>
      <c r="H40" s="285">
        <f t="shared" si="4"/>
        <v>5.0000000000000001E-3</v>
      </c>
      <c r="I40" s="285">
        <f t="shared" si="5"/>
        <v>5.0000000000000001E-3</v>
      </c>
      <c r="J40" s="220"/>
      <c r="K40" s="220"/>
      <c r="L40" s="213"/>
      <c r="M40" s="203"/>
      <c r="N40" s="203"/>
      <c r="O40" s="203"/>
      <c r="P40" s="203"/>
      <c r="Q40" s="203"/>
      <c r="R40" s="203"/>
      <c r="S40" s="203"/>
      <c r="T40" s="203"/>
      <c r="U40" s="203"/>
      <c r="V40" s="214"/>
      <c r="W40" s="127"/>
      <c r="X40" s="127"/>
      <c r="Y40" s="203"/>
      <c r="Z40" s="203"/>
      <c r="AA40" s="203"/>
      <c r="AB40" s="203"/>
      <c r="AC40" s="203"/>
      <c r="AD40" s="213"/>
      <c r="AE40" s="206">
        <v>5.0000000000000001E-3</v>
      </c>
      <c r="AF40" s="224"/>
      <c r="AG40" s="203"/>
      <c r="AH40" s="203"/>
      <c r="AI40" s="203"/>
      <c r="AJ40" s="203"/>
      <c r="AK40" s="203"/>
      <c r="AL40" s="220"/>
      <c r="AM40" s="203"/>
      <c r="AN40" s="203"/>
      <c r="AO40" s="203"/>
      <c r="AP40" s="213"/>
      <c r="AQ40" s="203"/>
      <c r="AR40" s="203"/>
      <c r="AS40" s="203"/>
      <c r="AT40" s="203"/>
      <c r="AU40" s="203"/>
      <c r="AV40" s="229">
        <v>5.0000000000000001E-3</v>
      </c>
      <c r="AW40" s="230">
        <v>5.0000000000000001E-3</v>
      </c>
      <c r="AX40" s="203"/>
      <c r="AY40" s="203"/>
      <c r="AZ40" s="220"/>
      <c r="BA40" s="203"/>
      <c r="BB40" s="203"/>
      <c r="BC40" s="203"/>
      <c r="BD40" s="213"/>
      <c r="BE40" s="203"/>
      <c r="BF40" s="203"/>
      <c r="BG40" s="203"/>
      <c r="BH40" s="203"/>
      <c r="BI40" s="220"/>
      <c r="BJ40" s="213"/>
      <c r="BK40" s="203"/>
      <c r="BL40" s="203"/>
      <c r="BM40" s="224"/>
      <c r="BN40" s="206">
        <v>5.0000000000000001E-3</v>
      </c>
      <c r="BO40" s="225">
        <v>5.0000000000000001E-3</v>
      </c>
      <c r="BP40" s="127"/>
      <c r="BQ40" s="203"/>
      <c r="BR40" s="128"/>
    </row>
    <row r="41" spans="1:70" x14ac:dyDescent="0.25">
      <c r="A41" s="36" t="s">
        <v>83</v>
      </c>
      <c r="B41" s="107" t="s">
        <v>62</v>
      </c>
      <c r="C41" s="279">
        <f t="shared" si="2"/>
        <v>16</v>
      </c>
      <c r="D41" s="283">
        <f t="shared" si="0"/>
        <v>0</v>
      </c>
      <c r="E41" s="284">
        <f t="shared" si="7"/>
        <v>1.1187500000000001E-2</v>
      </c>
      <c r="F41" s="283">
        <f t="shared" si="3"/>
        <v>7.1999999999999995E-2</v>
      </c>
      <c r="G41" s="78">
        <f t="shared" si="1"/>
        <v>2.1692452604535058E-2</v>
      </c>
      <c r="H41" s="285">
        <f t="shared" si="4"/>
        <v>1.0500000000000001E-2</v>
      </c>
      <c r="I41" s="285">
        <f t="shared" si="5"/>
        <v>3.5000000000000003E-2</v>
      </c>
      <c r="J41" s="220"/>
      <c r="K41" s="220"/>
      <c r="L41" s="213">
        <f>SUM(L37:L40)</f>
        <v>1.2E-2</v>
      </c>
      <c r="M41" s="203">
        <v>0</v>
      </c>
      <c r="N41" s="203">
        <v>0</v>
      </c>
      <c r="O41" s="203">
        <v>7.1999999999999995E-2</v>
      </c>
      <c r="P41" s="203">
        <v>5.8000000000000003E-2</v>
      </c>
      <c r="Q41" s="203">
        <v>0</v>
      </c>
      <c r="R41" s="203">
        <v>0</v>
      </c>
      <c r="S41" s="203"/>
      <c r="T41" s="203"/>
      <c r="U41" s="203"/>
      <c r="V41" s="220">
        <v>0</v>
      </c>
      <c r="W41" s="203">
        <v>0</v>
      </c>
      <c r="X41" s="203">
        <v>0</v>
      </c>
      <c r="Y41" s="203">
        <v>1.2E-2</v>
      </c>
      <c r="Z41" s="203">
        <v>0</v>
      </c>
      <c r="AA41" s="203">
        <v>0</v>
      </c>
      <c r="AB41" s="203"/>
      <c r="AC41" s="203"/>
      <c r="AD41" s="213"/>
      <c r="AE41" s="206" t="s">
        <v>337</v>
      </c>
      <c r="AF41" s="224"/>
      <c r="AG41" s="203"/>
      <c r="AH41" s="203"/>
      <c r="AI41" s="203"/>
      <c r="AJ41" s="203"/>
      <c r="AK41" s="203"/>
      <c r="AL41" s="220"/>
      <c r="AM41" s="203"/>
      <c r="AN41" s="203"/>
      <c r="AO41" s="203"/>
      <c r="AP41" s="213"/>
      <c r="AQ41" s="203"/>
      <c r="AR41" s="203"/>
      <c r="AS41" s="203"/>
      <c r="AT41" s="203"/>
      <c r="AU41" s="203"/>
      <c r="AV41" s="220">
        <v>0.01</v>
      </c>
      <c r="AW41" s="230">
        <v>5.0000000000000001E-3</v>
      </c>
      <c r="AX41" s="203"/>
      <c r="AY41" s="203"/>
      <c r="AZ41" s="220"/>
      <c r="BA41" s="203"/>
      <c r="BB41" s="203"/>
      <c r="BC41" s="203"/>
      <c r="BD41" s="213"/>
      <c r="BE41" s="203"/>
      <c r="BF41" s="203"/>
      <c r="BG41" s="203"/>
      <c r="BH41" s="203"/>
      <c r="BI41" s="220"/>
      <c r="BJ41" s="213"/>
      <c r="BK41" s="203"/>
      <c r="BL41" s="203"/>
      <c r="BM41" s="224"/>
      <c r="BN41" s="203"/>
      <c r="BO41" s="224">
        <f>SUM(BO32)</f>
        <v>0.01</v>
      </c>
      <c r="BP41" s="127"/>
      <c r="BQ41" s="203"/>
      <c r="BR41" s="128"/>
    </row>
    <row r="42" spans="1:70" x14ac:dyDescent="0.25">
      <c r="A42" s="36"/>
      <c r="B42" s="107"/>
      <c r="C42" s="279"/>
      <c r="D42" s="166"/>
      <c r="E42" s="79"/>
      <c r="F42" s="166"/>
      <c r="G42" s="166"/>
      <c r="H42" s="279"/>
      <c r="I42" s="279"/>
      <c r="J42" s="220"/>
      <c r="K42" s="220"/>
      <c r="L42" s="213"/>
      <c r="M42" s="203"/>
      <c r="N42" s="203"/>
      <c r="O42" s="203"/>
      <c r="P42" s="203"/>
      <c r="Q42" s="203"/>
      <c r="R42" s="203"/>
      <c r="S42" s="203"/>
      <c r="T42" s="203"/>
      <c r="U42" s="203"/>
      <c r="V42" s="220"/>
      <c r="W42" s="203"/>
      <c r="X42" s="203"/>
      <c r="Y42" s="203"/>
      <c r="Z42" s="203"/>
      <c r="AA42" s="203"/>
      <c r="AB42" s="203"/>
      <c r="AC42" s="203"/>
      <c r="AD42" s="213"/>
      <c r="AE42" s="206"/>
      <c r="AF42" s="224"/>
      <c r="AG42" s="203"/>
      <c r="AH42" s="203"/>
      <c r="AI42" s="203"/>
      <c r="AJ42" s="203"/>
      <c r="AK42" s="203"/>
      <c r="AL42" s="220"/>
      <c r="AM42" s="203"/>
      <c r="AN42" s="203"/>
      <c r="AO42" s="203"/>
      <c r="AP42" s="213"/>
      <c r="AQ42" s="203"/>
      <c r="AR42" s="203"/>
      <c r="AS42" s="203"/>
      <c r="AT42" s="203"/>
      <c r="AU42" s="203"/>
      <c r="AV42" s="220">
        <f>AV32+AV41</f>
        <v>0.02</v>
      </c>
      <c r="AW42" s="230"/>
      <c r="AX42" s="203"/>
      <c r="AY42" s="203"/>
      <c r="AZ42" s="220"/>
      <c r="BA42" s="203"/>
      <c r="BB42" s="203"/>
      <c r="BC42" s="203"/>
      <c r="BD42" s="213"/>
      <c r="BE42" s="203"/>
      <c r="BF42" s="203"/>
      <c r="BG42" s="203"/>
      <c r="BH42" s="203"/>
      <c r="BI42" s="220"/>
      <c r="BJ42" s="213"/>
      <c r="BK42" s="203"/>
      <c r="BL42" s="203"/>
      <c r="BM42" s="224"/>
      <c r="BN42" s="203"/>
      <c r="BO42" s="224"/>
      <c r="BP42" s="127"/>
      <c r="BQ42" s="203"/>
      <c r="BR42" s="128"/>
    </row>
    <row r="43" spans="1:70" x14ac:dyDescent="0.25">
      <c r="A43" s="25" t="s">
        <v>84</v>
      </c>
      <c r="B43" s="107"/>
      <c r="C43" s="279"/>
      <c r="D43" s="166"/>
      <c r="E43" s="79"/>
      <c r="F43" s="166"/>
      <c r="G43" s="166"/>
      <c r="H43" s="279"/>
      <c r="I43" s="279"/>
      <c r="J43" s="220"/>
      <c r="K43" s="220"/>
      <c r="L43" s="213"/>
      <c r="M43" s="203"/>
      <c r="N43" s="203"/>
      <c r="O43" s="203"/>
      <c r="P43" s="203"/>
      <c r="Q43" s="203"/>
      <c r="R43" s="203"/>
      <c r="S43" s="203"/>
      <c r="T43" s="203"/>
      <c r="U43" s="203"/>
      <c r="V43" s="220"/>
      <c r="W43" s="203"/>
      <c r="X43" s="203"/>
      <c r="Y43" s="203"/>
      <c r="Z43" s="203"/>
      <c r="AA43" s="203"/>
      <c r="AB43" s="203"/>
      <c r="AC43" s="203"/>
      <c r="AD43" s="213"/>
      <c r="AE43" s="206"/>
      <c r="AF43" s="224"/>
      <c r="AG43" s="203"/>
      <c r="AH43" s="203"/>
      <c r="AI43" s="203"/>
      <c r="AJ43" s="203"/>
      <c r="AK43" s="203"/>
      <c r="AL43" s="220"/>
      <c r="AM43" s="203"/>
      <c r="AN43" s="203"/>
      <c r="AO43" s="203"/>
      <c r="AP43" s="213"/>
      <c r="AQ43" s="203"/>
      <c r="AR43" s="203"/>
      <c r="AS43" s="203"/>
      <c r="AT43" s="203"/>
      <c r="AU43" s="203"/>
      <c r="AV43" s="220"/>
      <c r="AW43" s="230"/>
      <c r="AX43" s="203"/>
      <c r="AY43" s="203"/>
      <c r="AZ43" s="220"/>
      <c r="BA43" s="203"/>
      <c r="BB43" s="203"/>
      <c r="BC43" s="203"/>
      <c r="BD43" s="213"/>
      <c r="BE43" s="203"/>
      <c r="BF43" s="203"/>
      <c r="BG43" s="203"/>
      <c r="BH43" s="203"/>
      <c r="BI43" s="220"/>
      <c r="BJ43" s="213"/>
      <c r="BK43" s="203"/>
      <c r="BL43" s="203"/>
      <c r="BM43" s="224"/>
      <c r="BN43" s="203"/>
      <c r="BO43" s="224"/>
      <c r="BP43" s="127"/>
      <c r="BQ43" s="203"/>
      <c r="BR43" s="128"/>
    </row>
    <row r="44" spans="1:70" x14ac:dyDescent="0.25">
      <c r="A44" s="36" t="s">
        <v>86</v>
      </c>
      <c r="B44" s="107" t="s">
        <v>62</v>
      </c>
      <c r="C44" s="279">
        <f>COUNT(J44:BR44)</f>
        <v>25</v>
      </c>
      <c r="D44" s="78">
        <f t="shared" si="0"/>
        <v>0.05</v>
      </c>
      <c r="E44" s="79">
        <f>AVERAGE(J44:BR44)</f>
        <v>0.19879999999999992</v>
      </c>
      <c r="F44" s="79">
        <f t="shared" si="3"/>
        <v>0.5</v>
      </c>
      <c r="G44" s="79">
        <f t="shared" si="1"/>
        <v>0.17933488227336034</v>
      </c>
      <c r="H44" s="279">
        <f>PERCENTILE(J44:BR44,0.75)</f>
        <v>0.25</v>
      </c>
      <c r="I44" s="279">
        <f>PERCENTILE(J44:BR44,0.9)</f>
        <v>0.5</v>
      </c>
      <c r="J44" s="220"/>
      <c r="K44" s="229">
        <v>0.05</v>
      </c>
      <c r="L44" s="230">
        <v>0.05</v>
      </c>
      <c r="M44" s="203"/>
      <c r="N44" s="203"/>
      <c r="O44" s="203"/>
      <c r="P44" s="203"/>
      <c r="Q44" s="203"/>
      <c r="R44" s="203"/>
      <c r="S44" s="203"/>
      <c r="T44" s="203"/>
      <c r="U44" s="206">
        <v>0.25</v>
      </c>
      <c r="V44" s="214"/>
      <c r="W44" s="127"/>
      <c r="X44" s="127"/>
      <c r="Y44" s="203"/>
      <c r="Z44" s="203"/>
      <c r="AA44" s="203"/>
      <c r="AB44" s="203"/>
      <c r="AC44" s="203"/>
      <c r="AD44" s="230">
        <v>0.25</v>
      </c>
      <c r="AE44" s="203"/>
      <c r="AF44" s="225">
        <v>0.05</v>
      </c>
      <c r="AG44" s="206">
        <v>0.25</v>
      </c>
      <c r="AH44" s="206">
        <v>0.25</v>
      </c>
      <c r="AI44" s="206">
        <v>0.05</v>
      </c>
      <c r="AJ44" s="206">
        <v>0.25</v>
      </c>
      <c r="AK44" s="206">
        <v>0.25</v>
      </c>
      <c r="AL44" s="220"/>
      <c r="AM44" s="203"/>
      <c r="AN44" s="203"/>
      <c r="AO44" s="203"/>
      <c r="AP44" s="213"/>
      <c r="AQ44" s="203"/>
      <c r="AR44" s="203"/>
      <c r="AS44" s="203"/>
      <c r="AT44" s="203"/>
      <c r="AU44" s="203"/>
      <c r="AV44" s="220"/>
      <c r="AW44" s="213"/>
      <c r="AX44" s="206">
        <v>0.5</v>
      </c>
      <c r="AY44" s="203"/>
      <c r="AZ44" s="220">
        <v>0.32</v>
      </c>
      <c r="BA44" s="206">
        <v>0.05</v>
      </c>
      <c r="BB44" s="206">
        <v>0.05</v>
      </c>
      <c r="BC44" s="206">
        <v>0.05</v>
      </c>
      <c r="BD44" s="230">
        <v>0.05</v>
      </c>
      <c r="BE44" s="206">
        <v>0.5</v>
      </c>
      <c r="BF44" s="206">
        <v>0.5</v>
      </c>
      <c r="BG44" s="206">
        <v>0.5</v>
      </c>
      <c r="BH44" s="206">
        <v>0.5</v>
      </c>
      <c r="BI44" s="229">
        <v>0.05</v>
      </c>
      <c r="BJ44" s="230">
        <v>0.05</v>
      </c>
      <c r="BK44" s="206">
        <v>0.05</v>
      </c>
      <c r="BL44" s="206">
        <v>0.05</v>
      </c>
      <c r="BM44" s="225">
        <v>0.05</v>
      </c>
      <c r="BN44" s="203"/>
      <c r="BO44" s="224"/>
      <c r="BP44" s="127"/>
      <c r="BQ44" s="203"/>
      <c r="BR44" s="128"/>
    </row>
    <row r="45" spans="1:70" x14ac:dyDescent="0.25">
      <c r="A45" s="36" t="s">
        <v>88</v>
      </c>
      <c r="B45" s="107" t="s">
        <v>62</v>
      </c>
      <c r="C45" s="279">
        <f>COUNT(J45:BR45)</f>
        <v>25</v>
      </c>
      <c r="D45" s="78">
        <f t="shared" si="0"/>
        <v>0.05</v>
      </c>
      <c r="E45" s="79">
        <f>AVERAGE(J45:BR45)</f>
        <v>0.13999999999999996</v>
      </c>
      <c r="F45" s="79">
        <f t="shared" si="3"/>
        <v>0.5</v>
      </c>
      <c r="G45" s="79">
        <f t="shared" si="1"/>
        <v>0.18371173070873836</v>
      </c>
      <c r="H45" s="279">
        <f>PERCENTILE(J45:BR45,0.75)</f>
        <v>0.05</v>
      </c>
      <c r="I45" s="279">
        <f>PERCENTILE(J45:BR45,0.9)</f>
        <v>0.5</v>
      </c>
      <c r="J45" s="220"/>
      <c r="K45" s="229">
        <v>0.05</v>
      </c>
      <c r="L45" s="230">
        <v>0.05</v>
      </c>
      <c r="M45" s="203"/>
      <c r="N45" s="203"/>
      <c r="O45" s="203"/>
      <c r="P45" s="203"/>
      <c r="Q45" s="203"/>
      <c r="R45" s="203"/>
      <c r="S45" s="203"/>
      <c r="T45" s="203"/>
      <c r="U45" s="206">
        <v>0.05</v>
      </c>
      <c r="V45" s="214"/>
      <c r="W45" s="127"/>
      <c r="X45" s="127"/>
      <c r="Y45" s="203"/>
      <c r="Z45" s="203"/>
      <c r="AA45" s="203"/>
      <c r="AB45" s="203"/>
      <c r="AC45" s="203"/>
      <c r="AD45" s="230">
        <v>0.05</v>
      </c>
      <c r="AE45" s="203"/>
      <c r="AF45" s="225">
        <v>0.05</v>
      </c>
      <c r="AG45" s="206">
        <v>0.05</v>
      </c>
      <c r="AH45" s="206">
        <v>0.05</v>
      </c>
      <c r="AI45" s="206">
        <v>0.05</v>
      </c>
      <c r="AJ45" s="206">
        <v>0.05</v>
      </c>
      <c r="AK45" s="206">
        <v>0.05</v>
      </c>
      <c r="AL45" s="220"/>
      <c r="AM45" s="203"/>
      <c r="AN45" s="203"/>
      <c r="AO45" s="203"/>
      <c r="AP45" s="213"/>
      <c r="AQ45" s="203"/>
      <c r="AR45" s="203"/>
      <c r="AS45" s="203"/>
      <c r="AT45" s="203"/>
      <c r="AU45" s="203"/>
      <c r="AV45" s="220"/>
      <c r="AW45" s="213"/>
      <c r="AX45" s="206">
        <v>0.5</v>
      </c>
      <c r="AY45" s="203"/>
      <c r="AZ45" s="229">
        <v>0.05</v>
      </c>
      <c r="BA45" s="206">
        <v>0.05</v>
      </c>
      <c r="BB45" s="206">
        <v>0.05</v>
      </c>
      <c r="BC45" s="206">
        <v>0.05</v>
      </c>
      <c r="BD45" s="230">
        <v>0.05</v>
      </c>
      <c r="BE45" s="206">
        <v>0.5</v>
      </c>
      <c r="BF45" s="206">
        <v>0.5</v>
      </c>
      <c r="BG45" s="206">
        <v>0.5</v>
      </c>
      <c r="BH45" s="206">
        <v>0.5</v>
      </c>
      <c r="BI45" s="229">
        <v>0.05</v>
      </c>
      <c r="BJ45" s="230">
        <v>0.05</v>
      </c>
      <c r="BK45" s="206">
        <v>0.05</v>
      </c>
      <c r="BL45" s="206">
        <v>0.05</v>
      </c>
      <c r="BM45" s="225">
        <v>0.05</v>
      </c>
      <c r="BN45" s="203"/>
      <c r="BO45" s="224"/>
      <c r="BP45" s="127"/>
      <c r="BQ45" s="203"/>
      <c r="BR45" s="128"/>
    </row>
    <row r="46" spans="1:70" x14ac:dyDescent="0.25">
      <c r="A46" s="36" t="s">
        <v>89</v>
      </c>
      <c r="B46" s="107" t="s">
        <v>62</v>
      </c>
      <c r="C46" s="279">
        <f>COUNT(J46:BR46)</f>
        <v>60</v>
      </c>
      <c r="D46" s="78">
        <f t="shared" si="0"/>
        <v>0.05</v>
      </c>
      <c r="E46" s="64">
        <f>AVERAGE(J46:BR46)</f>
        <v>2.3748333333333358</v>
      </c>
      <c r="F46" s="166">
        <f t="shared" si="3"/>
        <v>30</v>
      </c>
      <c r="G46" s="64">
        <f t="shared" si="1"/>
        <v>5.5824016736820079</v>
      </c>
      <c r="H46" s="64">
        <f>PERCENTILE(J46:BR46,0.75)</f>
        <v>2</v>
      </c>
      <c r="I46" s="279">
        <f>PERCENTILE(J46:BR46,0.9)</f>
        <v>4.0500000000000007</v>
      </c>
      <c r="J46" s="220">
        <v>0.19</v>
      </c>
      <c r="K46" s="229">
        <v>0.05</v>
      </c>
      <c r="L46" s="213">
        <v>0.33</v>
      </c>
      <c r="M46" s="203">
        <v>7.2</v>
      </c>
      <c r="N46" s="203">
        <v>0.5</v>
      </c>
      <c r="O46" s="203">
        <v>2.9</v>
      </c>
      <c r="P46" s="203">
        <v>1.9</v>
      </c>
      <c r="Q46" s="203">
        <v>0.61</v>
      </c>
      <c r="R46" s="203">
        <v>2.5</v>
      </c>
      <c r="S46" s="203">
        <v>0.24</v>
      </c>
      <c r="T46" s="206">
        <v>0.05</v>
      </c>
      <c r="U46" s="206">
        <v>0.05</v>
      </c>
      <c r="V46" s="220">
        <v>16</v>
      </c>
      <c r="W46" s="203">
        <v>0.5</v>
      </c>
      <c r="X46" s="203">
        <v>3.8</v>
      </c>
      <c r="Y46" s="203">
        <v>3.2</v>
      </c>
      <c r="Z46" s="203">
        <v>0.53</v>
      </c>
      <c r="AA46" s="203">
        <v>4.5</v>
      </c>
      <c r="AB46" s="203">
        <v>0.15</v>
      </c>
      <c r="AC46" s="203">
        <v>1.3</v>
      </c>
      <c r="AD46" s="213">
        <v>0.41</v>
      </c>
      <c r="AE46" s="206">
        <v>1.3</v>
      </c>
      <c r="AF46" s="225">
        <v>0.05</v>
      </c>
      <c r="AG46" s="203">
        <v>0.28000000000000003</v>
      </c>
      <c r="AH46" s="203">
        <v>1.1000000000000001</v>
      </c>
      <c r="AI46" s="203">
        <v>0.87</v>
      </c>
      <c r="AJ46" s="203">
        <v>0.77</v>
      </c>
      <c r="AK46" s="203">
        <v>30</v>
      </c>
      <c r="AL46" s="229">
        <v>2</v>
      </c>
      <c r="AM46" s="206">
        <v>2</v>
      </c>
      <c r="AN46" s="203">
        <v>8</v>
      </c>
      <c r="AO46" s="206">
        <v>2</v>
      </c>
      <c r="AP46" s="213">
        <v>0.51</v>
      </c>
      <c r="AQ46" s="203">
        <v>0.25</v>
      </c>
      <c r="AR46" s="206">
        <v>2</v>
      </c>
      <c r="AS46" s="206">
        <v>2</v>
      </c>
      <c r="AT46" s="206">
        <v>2</v>
      </c>
      <c r="AU46" s="203">
        <v>28</v>
      </c>
      <c r="AV46" s="229">
        <v>0.05</v>
      </c>
      <c r="AW46" s="213">
        <v>2.2999999999999998</v>
      </c>
      <c r="AX46" s="206">
        <v>0.5</v>
      </c>
      <c r="AY46" s="203"/>
      <c r="AZ46" s="229">
        <v>0.05</v>
      </c>
      <c r="BA46" s="206">
        <v>0.05</v>
      </c>
      <c r="BB46" s="206">
        <v>0.05</v>
      </c>
      <c r="BC46" s="203">
        <v>0.18</v>
      </c>
      <c r="BD46" s="230">
        <v>0.05</v>
      </c>
      <c r="BE46" s="206">
        <v>0.5</v>
      </c>
      <c r="BF46" s="206">
        <v>0.5</v>
      </c>
      <c r="BG46" s="206">
        <v>0.5</v>
      </c>
      <c r="BH46" s="206">
        <v>0.5</v>
      </c>
      <c r="BI46" s="229">
        <v>0.05</v>
      </c>
      <c r="BJ46" s="230">
        <v>0.05</v>
      </c>
      <c r="BK46" s="206">
        <v>0.05</v>
      </c>
      <c r="BL46" s="206">
        <v>0.05</v>
      </c>
      <c r="BM46" s="224">
        <v>4</v>
      </c>
      <c r="BN46" s="218">
        <v>1.3</v>
      </c>
      <c r="BO46" s="226">
        <v>1.3</v>
      </c>
      <c r="BP46" s="206">
        <v>0.05</v>
      </c>
      <c r="BQ46" s="206">
        <v>0.05</v>
      </c>
      <c r="BR46" s="128">
        <v>0.32</v>
      </c>
    </row>
    <row r="47" spans="1:70" x14ac:dyDescent="0.25">
      <c r="A47" s="36" t="s">
        <v>90</v>
      </c>
      <c r="B47" s="107" t="s">
        <v>62</v>
      </c>
      <c r="C47" s="279">
        <f>COUNT(J47:BR47)</f>
        <v>13</v>
      </c>
      <c r="D47" s="78">
        <f t="shared" si="0"/>
        <v>0.05</v>
      </c>
      <c r="E47" s="79">
        <f>AVERAGE(J47:BR47)</f>
        <v>0.16461538461538464</v>
      </c>
      <c r="F47" s="79">
        <f t="shared" si="3"/>
        <v>0.64</v>
      </c>
      <c r="G47" s="79">
        <f t="shared" si="1"/>
        <v>0.2202882726722489</v>
      </c>
      <c r="H47" s="279">
        <f>PERCENTILE(J47:BR47,0.75)</f>
        <v>0.05</v>
      </c>
      <c r="I47" s="279">
        <f>PERCENTILE(J47:BR47,0.9)</f>
        <v>0.5</v>
      </c>
      <c r="J47" s="220"/>
      <c r="K47" s="220"/>
      <c r="L47" s="213"/>
      <c r="M47" s="203"/>
      <c r="N47" s="203"/>
      <c r="O47" s="203"/>
      <c r="P47" s="203"/>
      <c r="Q47" s="203"/>
      <c r="R47" s="203"/>
      <c r="S47" s="203"/>
      <c r="T47" s="203"/>
      <c r="U47" s="206">
        <v>0.05</v>
      </c>
      <c r="V47" s="214"/>
      <c r="W47" s="127"/>
      <c r="X47" s="127"/>
      <c r="Y47" s="203"/>
      <c r="Z47" s="203"/>
      <c r="AA47" s="203"/>
      <c r="AB47" s="203"/>
      <c r="AC47" s="203"/>
      <c r="AD47" s="230">
        <v>0.05</v>
      </c>
      <c r="AE47" s="203"/>
      <c r="AF47" s="224"/>
      <c r="AG47" s="206">
        <v>0.05</v>
      </c>
      <c r="AH47" s="206">
        <v>0.05</v>
      </c>
      <c r="AI47" s="206">
        <v>0.05</v>
      </c>
      <c r="AJ47" s="206">
        <v>0.05</v>
      </c>
      <c r="AK47" s="206">
        <v>0.05</v>
      </c>
      <c r="AL47" s="220"/>
      <c r="AM47" s="203"/>
      <c r="AN47" s="203"/>
      <c r="AO47" s="203"/>
      <c r="AP47" s="213"/>
      <c r="AQ47" s="203"/>
      <c r="AR47" s="203"/>
      <c r="AS47" s="203"/>
      <c r="AT47" s="203"/>
      <c r="AU47" s="203"/>
      <c r="AV47" s="220"/>
      <c r="AW47" s="213"/>
      <c r="AX47" s="206">
        <v>0.05</v>
      </c>
      <c r="AY47" s="203"/>
      <c r="AZ47" s="220"/>
      <c r="BA47" s="203"/>
      <c r="BB47" s="203"/>
      <c r="BC47" s="203"/>
      <c r="BD47" s="230">
        <v>0.05</v>
      </c>
      <c r="BE47" s="206">
        <v>0.05</v>
      </c>
      <c r="BF47" s="206">
        <v>0.5</v>
      </c>
      <c r="BG47" s="206">
        <v>0.5</v>
      </c>
      <c r="BH47" s="218">
        <v>0.64</v>
      </c>
      <c r="BI47" s="220"/>
      <c r="BJ47" s="213"/>
      <c r="BK47" s="203"/>
      <c r="BL47" s="203"/>
      <c r="BM47" s="224"/>
      <c r="BN47" s="203"/>
      <c r="BO47" s="224"/>
      <c r="BP47" s="127"/>
      <c r="BQ47" s="203"/>
      <c r="BR47" s="128"/>
    </row>
    <row r="48" spans="1:70" x14ac:dyDescent="0.25">
      <c r="A48" s="36"/>
      <c r="B48" s="107"/>
      <c r="C48" s="279"/>
      <c r="D48" s="166"/>
      <c r="E48" s="64"/>
      <c r="F48" s="166"/>
      <c r="G48" s="166"/>
      <c r="H48" s="279"/>
      <c r="I48" s="279"/>
      <c r="J48" s="220"/>
      <c r="K48" s="229"/>
      <c r="L48" s="213"/>
      <c r="M48" s="203"/>
      <c r="N48" s="203"/>
      <c r="O48" s="203"/>
      <c r="P48" s="203"/>
      <c r="Q48" s="203"/>
      <c r="R48" s="203"/>
      <c r="S48" s="203"/>
      <c r="T48" s="206"/>
      <c r="U48" s="206"/>
      <c r="V48" s="220"/>
      <c r="W48" s="203"/>
      <c r="X48" s="203"/>
      <c r="Y48" s="203"/>
      <c r="Z48" s="203"/>
      <c r="AA48" s="203"/>
      <c r="AB48" s="203"/>
      <c r="AC48" s="203"/>
      <c r="AD48" s="213"/>
      <c r="AE48" s="206"/>
      <c r="AF48" s="225"/>
      <c r="AG48" s="203"/>
      <c r="AH48" s="203"/>
      <c r="AI48" s="203"/>
      <c r="AJ48" s="203"/>
      <c r="AK48" s="203"/>
      <c r="AL48" s="229"/>
      <c r="AM48" s="206"/>
      <c r="AN48" s="203"/>
      <c r="AO48" s="206"/>
      <c r="AP48" s="213"/>
      <c r="AQ48" s="203"/>
      <c r="AR48" s="206"/>
      <c r="AS48" s="206"/>
      <c r="AT48" s="206"/>
      <c r="AU48" s="203"/>
      <c r="AV48" s="229"/>
      <c r="AW48" s="213"/>
      <c r="AX48" s="206"/>
      <c r="AY48" s="203"/>
      <c r="AZ48" s="229"/>
      <c r="BA48" s="206"/>
      <c r="BB48" s="206"/>
      <c r="BC48" s="203"/>
      <c r="BD48" s="230"/>
      <c r="BE48" s="206"/>
      <c r="BF48" s="206"/>
      <c r="BG48" s="206"/>
      <c r="BH48" s="206"/>
      <c r="BI48" s="229"/>
      <c r="BJ48" s="230"/>
      <c r="BK48" s="206"/>
      <c r="BL48" s="206"/>
      <c r="BM48" s="224"/>
      <c r="BN48" s="206"/>
      <c r="BO48" s="225"/>
      <c r="BP48" s="206"/>
      <c r="BQ48" s="206"/>
      <c r="BR48" s="128"/>
    </row>
    <row r="49" spans="1:71" x14ac:dyDescent="0.25">
      <c r="A49" s="25" t="s">
        <v>91</v>
      </c>
      <c r="B49" s="107"/>
      <c r="C49" s="279"/>
      <c r="D49" s="166"/>
      <c r="E49" s="64"/>
      <c r="F49" s="166"/>
      <c r="G49" s="166"/>
      <c r="H49" s="279"/>
      <c r="I49" s="279"/>
      <c r="J49" s="220"/>
      <c r="K49" s="229"/>
      <c r="L49" s="213"/>
      <c r="M49" s="203"/>
      <c r="N49" s="203"/>
      <c r="O49" s="203"/>
      <c r="P49" s="203"/>
      <c r="Q49" s="203"/>
      <c r="R49" s="203"/>
      <c r="S49" s="203"/>
      <c r="T49" s="206"/>
      <c r="U49" s="206"/>
      <c r="V49" s="220"/>
      <c r="W49" s="203"/>
      <c r="X49" s="203"/>
      <c r="Y49" s="203"/>
      <c r="Z49" s="203"/>
      <c r="AA49" s="203"/>
      <c r="AB49" s="203"/>
      <c r="AC49" s="203"/>
      <c r="AD49" s="213"/>
      <c r="AE49" s="206"/>
      <c r="AF49" s="225"/>
      <c r="AG49" s="203"/>
      <c r="AH49" s="203"/>
      <c r="AI49" s="203"/>
      <c r="AJ49" s="203"/>
      <c r="AK49" s="203"/>
      <c r="AL49" s="229"/>
      <c r="AM49" s="206"/>
      <c r="AN49" s="203"/>
      <c r="AO49" s="206"/>
      <c r="AP49" s="213"/>
      <c r="AQ49" s="203"/>
      <c r="AR49" s="206"/>
      <c r="AS49" s="206"/>
      <c r="AT49" s="206"/>
      <c r="AU49" s="203"/>
      <c r="AV49" s="229"/>
      <c r="AW49" s="213"/>
      <c r="AX49" s="206"/>
      <c r="AY49" s="203"/>
      <c r="AZ49" s="229"/>
      <c r="BA49" s="206"/>
      <c r="BB49" s="206"/>
      <c r="BC49" s="203"/>
      <c r="BD49" s="230"/>
      <c r="BE49" s="206"/>
      <c r="BF49" s="206"/>
      <c r="BG49" s="206"/>
      <c r="BH49" s="206"/>
      <c r="BI49" s="229"/>
      <c r="BJ49" s="230"/>
      <c r="BK49" s="206"/>
      <c r="BL49" s="206"/>
      <c r="BM49" s="224"/>
      <c r="BN49" s="206"/>
      <c r="BO49" s="225"/>
      <c r="BP49" s="206"/>
      <c r="BQ49" s="206"/>
      <c r="BR49" s="128"/>
    </row>
    <row r="50" spans="1:71" x14ac:dyDescent="0.25">
      <c r="A50" s="36" t="s">
        <v>92</v>
      </c>
      <c r="B50" s="107" t="s">
        <v>62</v>
      </c>
      <c r="C50" s="279">
        <f t="shared" si="2"/>
        <v>2</v>
      </c>
      <c r="D50" s="78">
        <f t="shared" si="0"/>
        <v>5.0000000000000001E-3</v>
      </c>
      <c r="E50" s="78">
        <f>AVERAGE(J50:BR50)</f>
        <v>1.7499999999999998E-2</v>
      </c>
      <c r="F50" s="78">
        <f t="shared" si="3"/>
        <v>0.03</v>
      </c>
      <c r="G50" s="78">
        <f t="shared" si="1"/>
        <v>1.7677669529663691E-2</v>
      </c>
      <c r="H50" s="78">
        <f t="shared" si="4"/>
        <v>2.375E-2</v>
      </c>
      <c r="I50" s="78">
        <f t="shared" si="5"/>
        <v>2.7499999999999997E-2</v>
      </c>
      <c r="J50" s="220"/>
      <c r="K50" s="220"/>
      <c r="L50" s="213"/>
      <c r="M50" s="203"/>
      <c r="N50" s="203"/>
      <c r="O50" s="203"/>
      <c r="P50" s="203"/>
      <c r="Q50" s="203"/>
      <c r="R50" s="203"/>
      <c r="S50" s="203"/>
      <c r="T50" s="203"/>
      <c r="U50" s="203"/>
      <c r="V50" s="214"/>
      <c r="W50" s="127"/>
      <c r="X50" s="127"/>
      <c r="Y50" s="203"/>
      <c r="Z50" s="203"/>
      <c r="AA50" s="203"/>
      <c r="AB50" s="203"/>
      <c r="AC50" s="203"/>
      <c r="AD50" s="213"/>
      <c r="AE50" s="203"/>
      <c r="AF50" s="224"/>
      <c r="AG50" s="203"/>
      <c r="AH50" s="203"/>
      <c r="AI50" s="203"/>
      <c r="AJ50" s="203"/>
      <c r="AK50" s="206">
        <v>5.0000000000000001E-3</v>
      </c>
      <c r="AL50" s="220"/>
      <c r="AM50" s="203"/>
      <c r="AN50" s="203"/>
      <c r="AO50" s="203"/>
      <c r="AP50" s="213"/>
      <c r="AQ50" s="203"/>
      <c r="AR50" s="203"/>
      <c r="AS50" s="203"/>
      <c r="AT50" s="203"/>
      <c r="AU50" s="203"/>
      <c r="AV50" s="220"/>
      <c r="AW50" s="213"/>
      <c r="AX50" s="203"/>
      <c r="AY50" s="203"/>
      <c r="AZ50" s="220"/>
      <c r="BA50" s="203"/>
      <c r="BB50" s="203"/>
      <c r="BC50" s="203"/>
      <c r="BD50" s="213">
        <v>0.03</v>
      </c>
      <c r="BE50" s="203"/>
      <c r="BF50" s="203"/>
      <c r="BG50" s="203"/>
      <c r="BH50" s="203"/>
      <c r="BI50" s="220"/>
      <c r="BJ50" s="213"/>
      <c r="BK50" s="203"/>
      <c r="BL50" s="203"/>
      <c r="BM50" s="224"/>
      <c r="BN50" s="203"/>
      <c r="BO50" s="224"/>
      <c r="BP50" s="127"/>
      <c r="BQ50" s="203"/>
      <c r="BR50" s="128"/>
    </row>
    <row r="51" spans="1:71" x14ac:dyDescent="0.25">
      <c r="A51" s="36"/>
      <c r="B51" s="107"/>
      <c r="C51" s="279"/>
      <c r="D51" s="64"/>
      <c r="E51" s="79"/>
      <c r="F51" s="166"/>
      <c r="G51" s="166"/>
      <c r="H51" s="279"/>
      <c r="I51" s="279"/>
      <c r="J51" s="220"/>
      <c r="K51" s="220"/>
      <c r="L51" s="213"/>
      <c r="M51" s="203"/>
      <c r="N51" s="203"/>
      <c r="O51" s="203"/>
      <c r="P51" s="203"/>
      <c r="Q51" s="203"/>
      <c r="R51" s="203"/>
      <c r="S51" s="203"/>
      <c r="T51" s="203"/>
      <c r="U51" s="203"/>
      <c r="V51" s="214"/>
      <c r="W51" s="127"/>
      <c r="X51" s="127"/>
      <c r="Y51" s="203"/>
      <c r="Z51" s="203"/>
      <c r="AA51" s="203"/>
      <c r="AB51" s="203"/>
      <c r="AC51" s="203"/>
      <c r="AD51" s="213"/>
      <c r="AE51" s="203"/>
      <c r="AF51" s="224"/>
      <c r="AG51" s="203"/>
      <c r="AH51" s="203"/>
      <c r="AI51" s="203"/>
      <c r="AJ51" s="203"/>
      <c r="AK51" s="206"/>
      <c r="AL51" s="220"/>
      <c r="AM51" s="203"/>
      <c r="AN51" s="203"/>
      <c r="AO51" s="203"/>
      <c r="AP51" s="213"/>
      <c r="AQ51" s="203"/>
      <c r="AR51" s="203"/>
      <c r="AS51" s="203"/>
      <c r="AT51" s="203"/>
      <c r="AU51" s="203"/>
      <c r="AV51" s="220"/>
      <c r="AW51" s="213"/>
      <c r="AX51" s="203"/>
      <c r="AY51" s="203"/>
      <c r="AZ51" s="220"/>
      <c r="BA51" s="203"/>
      <c r="BB51" s="203"/>
      <c r="BC51" s="203"/>
      <c r="BD51" s="213"/>
      <c r="BE51" s="203"/>
      <c r="BF51" s="203"/>
      <c r="BG51" s="203"/>
      <c r="BH51" s="203"/>
      <c r="BI51" s="220"/>
      <c r="BJ51" s="213"/>
      <c r="BK51" s="203"/>
      <c r="BL51" s="203"/>
      <c r="BM51" s="224"/>
      <c r="BN51" s="203"/>
      <c r="BO51" s="224"/>
      <c r="BP51" s="127"/>
      <c r="BQ51" s="203"/>
      <c r="BR51" s="128"/>
    </row>
    <row r="52" spans="1:71" x14ac:dyDescent="0.25">
      <c r="A52" s="25" t="s">
        <v>93</v>
      </c>
      <c r="B52" s="107"/>
      <c r="C52" s="279"/>
      <c r="D52" s="166"/>
      <c r="E52" s="79"/>
      <c r="F52" s="166"/>
      <c r="G52" s="166"/>
      <c r="H52" s="279"/>
      <c r="I52" s="279"/>
      <c r="J52" s="220"/>
      <c r="K52" s="220"/>
      <c r="L52" s="213"/>
      <c r="M52" s="203"/>
      <c r="N52" s="203"/>
      <c r="O52" s="203"/>
      <c r="P52" s="203"/>
      <c r="Q52" s="203"/>
      <c r="R52" s="203"/>
      <c r="S52" s="203"/>
      <c r="T52" s="203"/>
      <c r="U52" s="203"/>
      <c r="V52" s="214"/>
      <c r="W52" s="127"/>
      <c r="X52" s="127"/>
      <c r="Y52" s="203"/>
      <c r="Z52" s="203"/>
      <c r="AA52" s="203"/>
      <c r="AB52" s="203"/>
      <c r="AC52" s="203"/>
      <c r="AD52" s="213"/>
      <c r="AE52" s="203"/>
      <c r="AF52" s="224"/>
      <c r="AG52" s="203"/>
      <c r="AH52" s="203"/>
      <c r="AI52" s="203"/>
      <c r="AJ52" s="203"/>
      <c r="AK52" s="206"/>
      <c r="AL52" s="220"/>
      <c r="AM52" s="203"/>
      <c r="AN52" s="203"/>
      <c r="AO52" s="203"/>
      <c r="AP52" s="213"/>
      <c r="AQ52" s="203"/>
      <c r="AR52" s="203"/>
      <c r="AS52" s="203"/>
      <c r="AT52" s="203"/>
      <c r="AU52" s="203"/>
      <c r="AV52" s="220"/>
      <c r="AW52" s="213"/>
      <c r="AX52" s="203"/>
      <c r="AY52" s="203"/>
      <c r="AZ52" s="220"/>
      <c r="BA52" s="203"/>
      <c r="BB52" s="203"/>
      <c r="BC52" s="203"/>
      <c r="BD52" s="213"/>
      <c r="BE52" s="203"/>
      <c r="BF52" s="203"/>
      <c r="BG52" s="203"/>
      <c r="BH52" s="203"/>
      <c r="BI52" s="220"/>
      <c r="BJ52" s="213"/>
      <c r="BK52" s="203"/>
      <c r="BL52" s="203"/>
      <c r="BM52" s="224"/>
      <c r="BN52" s="203"/>
      <c r="BO52" s="224"/>
      <c r="BP52" s="127"/>
      <c r="BQ52" s="203"/>
      <c r="BR52" s="128"/>
    </row>
    <row r="53" spans="1:71" x14ac:dyDescent="0.25">
      <c r="A53" s="36" t="s">
        <v>95</v>
      </c>
      <c r="B53" s="107" t="s">
        <v>62</v>
      </c>
      <c r="C53" s="279">
        <f t="shared" ref="C53:C57" si="8">COUNT(J53:BR53)</f>
        <v>0</v>
      </c>
      <c r="D53" s="64">
        <f t="shared" si="0"/>
        <v>0</v>
      </c>
      <c r="E53" s="79" t="e">
        <f t="shared" ref="E53:E57" si="9">AVERAGE(J53:BR53)</f>
        <v>#DIV/0!</v>
      </c>
      <c r="F53" s="64">
        <f t="shared" si="3"/>
        <v>0</v>
      </c>
      <c r="G53" s="166" t="e">
        <f t="shared" si="1"/>
        <v>#DIV/0!</v>
      </c>
      <c r="H53" s="279" t="e">
        <f t="shared" ref="H53:H57" si="10">PERCENTILE(J53:BR53,0.75)</f>
        <v>#NUM!</v>
      </c>
      <c r="I53" s="279" t="e">
        <f t="shared" ref="I53:I57" si="11">PERCENTILE(J53:BR53,0.9)</f>
        <v>#NUM!</v>
      </c>
      <c r="J53" s="220"/>
      <c r="K53" s="220"/>
      <c r="L53" s="213"/>
      <c r="M53" s="203"/>
      <c r="N53" s="203"/>
      <c r="O53" s="203"/>
      <c r="P53" s="203"/>
      <c r="Q53" s="203"/>
      <c r="R53" s="203"/>
      <c r="S53" s="203"/>
      <c r="T53" s="203"/>
      <c r="U53" s="203"/>
      <c r="V53" s="214"/>
      <c r="W53" s="127"/>
      <c r="X53" s="127"/>
      <c r="Y53" s="203"/>
      <c r="Z53" s="203"/>
      <c r="AA53" s="203"/>
      <c r="AB53" s="203"/>
      <c r="AC53" s="203"/>
      <c r="AD53" s="213"/>
      <c r="AE53" s="203"/>
      <c r="AF53" s="224"/>
      <c r="AG53" s="203"/>
      <c r="AH53" s="203"/>
      <c r="AI53" s="203"/>
      <c r="AJ53" s="203"/>
      <c r="AK53" s="203"/>
      <c r="AL53" s="220"/>
      <c r="AM53" s="203"/>
      <c r="AN53" s="203"/>
      <c r="AO53" s="203"/>
      <c r="AP53" s="213"/>
      <c r="AQ53" s="203"/>
      <c r="AR53" s="203"/>
      <c r="AS53" s="203"/>
      <c r="AT53" s="203"/>
      <c r="AU53" s="203"/>
      <c r="AV53" s="220"/>
      <c r="AW53" s="213"/>
      <c r="AX53" s="203"/>
      <c r="AY53" s="203"/>
      <c r="AZ53" s="220"/>
      <c r="BA53" s="203"/>
      <c r="BB53" s="203"/>
      <c r="BC53" s="203"/>
      <c r="BD53" s="213"/>
      <c r="BE53" s="203"/>
      <c r="BF53" s="203"/>
      <c r="BG53" s="203"/>
      <c r="BH53" s="203"/>
      <c r="BI53" s="220"/>
      <c r="BJ53" s="213"/>
      <c r="BK53" s="203"/>
      <c r="BL53" s="203"/>
      <c r="BM53" s="224"/>
      <c r="BN53" s="203"/>
      <c r="BO53" s="224"/>
      <c r="BP53" s="127"/>
      <c r="BQ53" s="127"/>
      <c r="BR53" s="128"/>
    </row>
    <row r="54" spans="1:71" x14ac:dyDescent="0.25">
      <c r="A54" s="36" t="s">
        <v>96</v>
      </c>
      <c r="B54" s="107" t="s">
        <v>62</v>
      </c>
      <c r="C54" s="279">
        <f t="shared" si="8"/>
        <v>0</v>
      </c>
      <c r="D54" s="64">
        <f t="shared" si="0"/>
        <v>0</v>
      </c>
      <c r="E54" s="79" t="e">
        <f t="shared" si="9"/>
        <v>#DIV/0!</v>
      </c>
      <c r="F54" s="64">
        <f t="shared" si="3"/>
        <v>0</v>
      </c>
      <c r="G54" s="166" t="e">
        <f t="shared" si="1"/>
        <v>#DIV/0!</v>
      </c>
      <c r="H54" s="279" t="e">
        <f t="shared" si="10"/>
        <v>#NUM!</v>
      </c>
      <c r="I54" s="279" t="e">
        <f t="shared" si="11"/>
        <v>#NUM!</v>
      </c>
      <c r="J54" s="220"/>
      <c r="K54" s="220"/>
      <c r="L54" s="213"/>
      <c r="M54" s="203"/>
      <c r="N54" s="203"/>
      <c r="O54" s="203"/>
      <c r="P54" s="203"/>
      <c r="Q54" s="203"/>
      <c r="R54" s="203"/>
      <c r="S54" s="203"/>
      <c r="T54" s="203"/>
      <c r="U54" s="203"/>
      <c r="V54" s="214"/>
      <c r="W54" s="127"/>
      <c r="X54" s="127"/>
      <c r="Y54" s="203"/>
      <c r="Z54" s="203"/>
      <c r="AA54" s="203"/>
      <c r="AB54" s="203"/>
      <c r="AC54" s="203"/>
      <c r="AD54" s="213"/>
      <c r="AE54" s="203"/>
      <c r="AF54" s="224"/>
      <c r="AG54" s="203"/>
      <c r="AH54" s="203"/>
      <c r="AI54" s="203"/>
      <c r="AJ54" s="203"/>
      <c r="AK54" s="203"/>
      <c r="AL54" s="220"/>
      <c r="AM54" s="203"/>
      <c r="AN54" s="203"/>
      <c r="AO54" s="203"/>
      <c r="AP54" s="213"/>
      <c r="AQ54" s="203"/>
      <c r="AR54" s="203"/>
      <c r="AS54" s="203"/>
      <c r="AT54" s="203"/>
      <c r="AU54" s="203"/>
      <c r="AV54" s="220"/>
      <c r="AW54" s="213"/>
      <c r="AX54" s="203"/>
      <c r="AY54" s="203"/>
      <c r="AZ54" s="220"/>
      <c r="BA54" s="203"/>
      <c r="BB54" s="203"/>
      <c r="BC54" s="203"/>
      <c r="BD54" s="213"/>
      <c r="BE54" s="203"/>
      <c r="BF54" s="203"/>
      <c r="BG54" s="203"/>
      <c r="BH54" s="203"/>
      <c r="BI54" s="220"/>
      <c r="BJ54" s="213"/>
      <c r="BK54" s="203"/>
      <c r="BL54" s="203"/>
      <c r="BM54" s="224"/>
      <c r="BN54" s="203"/>
      <c r="BO54" s="224"/>
      <c r="BP54" s="127"/>
      <c r="BQ54" s="127"/>
      <c r="BR54" s="128"/>
    </row>
    <row r="55" spans="1:71" x14ac:dyDescent="0.25">
      <c r="A55" s="36" t="s">
        <v>98</v>
      </c>
      <c r="B55" s="107" t="s">
        <v>62</v>
      </c>
      <c r="C55" s="279">
        <f t="shared" si="8"/>
        <v>0</v>
      </c>
      <c r="D55" s="64">
        <f t="shared" si="0"/>
        <v>0</v>
      </c>
      <c r="E55" s="79" t="e">
        <f t="shared" si="9"/>
        <v>#DIV/0!</v>
      </c>
      <c r="F55" s="64">
        <f t="shared" si="3"/>
        <v>0</v>
      </c>
      <c r="G55" s="166" t="e">
        <f t="shared" si="1"/>
        <v>#DIV/0!</v>
      </c>
      <c r="H55" s="279" t="e">
        <f t="shared" si="10"/>
        <v>#NUM!</v>
      </c>
      <c r="I55" s="279" t="e">
        <f t="shared" si="11"/>
        <v>#NUM!</v>
      </c>
      <c r="J55" s="220"/>
      <c r="K55" s="220"/>
      <c r="L55" s="213"/>
      <c r="M55" s="203"/>
      <c r="N55" s="203"/>
      <c r="O55" s="203"/>
      <c r="P55" s="203"/>
      <c r="Q55" s="203"/>
      <c r="R55" s="203"/>
      <c r="S55" s="203"/>
      <c r="T55" s="203"/>
      <c r="U55" s="203"/>
      <c r="V55" s="214"/>
      <c r="W55" s="127"/>
      <c r="X55" s="127"/>
      <c r="Y55" s="203"/>
      <c r="Z55" s="203"/>
      <c r="AA55" s="203"/>
      <c r="AB55" s="203"/>
      <c r="AC55" s="203"/>
      <c r="AD55" s="213"/>
      <c r="AE55" s="203"/>
      <c r="AF55" s="224"/>
      <c r="AG55" s="203"/>
      <c r="AH55" s="203"/>
      <c r="AI55" s="203"/>
      <c r="AJ55" s="203"/>
      <c r="AK55" s="203"/>
      <c r="AL55" s="220"/>
      <c r="AM55" s="203"/>
      <c r="AN55" s="203"/>
      <c r="AO55" s="203"/>
      <c r="AP55" s="213"/>
      <c r="AQ55" s="203"/>
      <c r="AR55" s="203"/>
      <c r="AS55" s="203"/>
      <c r="AT55" s="203"/>
      <c r="AU55" s="203"/>
      <c r="AV55" s="220"/>
      <c r="AW55" s="213"/>
      <c r="AX55" s="203"/>
      <c r="AY55" s="203"/>
      <c r="AZ55" s="220"/>
      <c r="BA55" s="203"/>
      <c r="BB55" s="203"/>
      <c r="BC55" s="203"/>
      <c r="BD55" s="213"/>
      <c r="BE55" s="203"/>
      <c r="BF55" s="203"/>
      <c r="BG55" s="203"/>
      <c r="BH55" s="203"/>
      <c r="BI55" s="220"/>
      <c r="BJ55" s="213"/>
      <c r="BK55" s="203"/>
      <c r="BL55" s="203"/>
      <c r="BM55" s="224"/>
      <c r="BN55" s="203"/>
      <c r="BO55" s="224"/>
      <c r="BP55" s="127"/>
      <c r="BQ55" s="127"/>
      <c r="BR55" s="128"/>
    </row>
    <row r="56" spans="1:71" x14ac:dyDescent="0.25">
      <c r="A56" s="36" t="s">
        <v>99</v>
      </c>
      <c r="B56" s="107" t="s">
        <v>62</v>
      </c>
      <c r="C56" s="279">
        <f t="shared" si="8"/>
        <v>0</v>
      </c>
      <c r="D56" s="64">
        <f t="shared" si="0"/>
        <v>0</v>
      </c>
      <c r="E56" s="79" t="e">
        <f t="shared" si="9"/>
        <v>#DIV/0!</v>
      </c>
      <c r="F56" s="64">
        <f t="shared" si="3"/>
        <v>0</v>
      </c>
      <c r="G56" s="166" t="e">
        <f t="shared" si="1"/>
        <v>#DIV/0!</v>
      </c>
      <c r="H56" s="279" t="e">
        <f t="shared" si="10"/>
        <v>#NUM!</v>
      </c>
      <c r="I56" s="279" t="e">
        <f t="shared" si="11"/>
        <v>#NUM!</v>
      </c>
      <c r="J56" s="220"/>
      <c r="K56" s="220"/>
      <c r="L56" s="213"/>
      <c r="M56" s="203"/>
      <c r="N56" s="203"/>
      <c r="O56" s="203"/>
      <c r="P56" s="203"/>
      <c r="Q56" s="203"/>
      <c r="R56" s="203"/>
      <c r="S56" s="203"/>
      <c r="T56" s="203"/>
      <c r="U56" s="203"/>
      <c r="V56" s="214"/>
      <c r="W56" s="127"/>
      <c r="X56" s="127"/>
      <c r="Y56" s="203"/>
      <c r="Z56" s="203"/>
      <c r="AA56" s="203"/>
      <c r="AB56" s="203"/>
      <c r="AC56" s="203"/>
      <c r="AD56" s="213"/>
      <c r="AE56" s="203"/>
      <c r="AF56" s="224"/>
      <c r="AG56" s="203"/>
      <c r="AH56" s="203"/>
      <c r="AI56" s="203"/>
      <c r="AJ56" s="203"/>
      <c r="AK56" s="203"/>
      <c r="AL56" s="220"/>
      <c r="AM56" s="203"/>
      <c r="AN56" s="203"/>
      <c r="AO56" s="203"/>
      <c r="AP56" s="213"/>
      <c r="AQ56" s="203"/>
      <c r="AR56" s="203"/>
      <c r="AS56" s="203"/>
      <c r="AT56" s="203"/>
      <c r="AU56" s="203"/>
      <c r="AV56" s="220"/>
      <c r="AW56" s="213"/>
      <c r="AX56" s="203"/>
      <c r="AY56" s="203"/>
      <c r="AZ56" s="220"/>
      <c r="BA56" s="203"/>
      <c r="BB56" s="203"/>
      <c r="BC56" s="203"/>
      <c r="BD56" s="213"/>
      <c r="BE56" s="203"/>
      <c r="BF56" s="203"/>
      <c r="BG56" s="203"/>
      <c r="BH56" s="203"/>
      <c r="BI56" s="220"/>
      <c r="BJ56" s="213"/>
      <c r="BK56" s="203"/>
      <c r="BL56" s="203"/>
      <c r="BM56" s="224"/>
      <c r="BN56" s="203"/>
      <c r="BO56" s="224"/>
      <c r="BP56" s="127"/>
      <c r="BQ56" s="127"/>
      <c r="BR56" s="128"/>
    </row>
    <row r="57" spans="1:71" x14ac:dyDescent="0.25">
      <c r="A57" s="24" t="s">
        <v>100</v>
      </c>
      <c r="B57" s="20" t="s">
        <v>62</v>
      </c>
      <c r="C57" s="115">
        <f t="shared" si="8"/>
        <v>0</v>
      </c>
      <c r="D57" s="286">
        <f t="shared" si="0"/>
        <v>0</v>
      </c>
      <c r="E57" s="164" t="e">
        <f t="shared" si="9"/>
        <v>#DIV/0!</v>
      </c>
      <c r="F57" s="286">
        <f t="shared" si="3"/>
        <v>0</v>
      </c>
      <c r="G57" s="318" t="e">
        <f t="shared" si="1"/>
        <v>#DIV/0!</v>
      </c>
      <c r="H57" s="115" t="e">
        <f t="shared" si="10"/>
        <v>#NUM!</v>
      </c>
      <c r="I57" s="115" t="e">
        <f t="shared" si="11"/>
        <v>#NUM!</v>
      </c>
      <c r="J57" s="221"/>
      <c r="K57" s="221"/>
      <c r="L57" s="216"/>
      <c r="M57" s="215"/>
      <c r="N57" s="215"/>
      <c r="O57" s="215"/>
      <c r="P57" s="215"/>
      <c r="Q57" s="215"/>
      <c r="R57" s="215"/>
      <c r="S57" s="215"/>
      <c r="T57" s="215"/>
      <c r="U57" s="215"/>
      <c r="V57" s="231"/>
      <c r="W57" s="23"/>
      <c r="X57" s="23"/>
      <c r="Y57" s="215"/>
      <c r="Z57" s="215"/>
      <c r="AA57" s="215"/>
      <c r="AB57" s="215"/>
      <c r="AC57" s="215"/>
      <c r="AD57" s="216"/>
      <c r="AE57" s="215"/>
      <c r="AF57" s="227"/>
      <c r="AG57" s="215"/>
      <c r="AH57" s="215"/>
      <c r="AI57" s="215"/>
      <c r="AJ57" s="215"/>
      <c r="AK57" s="215"/>
      <c r="AL57" s="221"/>
      <c r="AM57" s="215"/>
      <c r="AN57" s="215"/>
      <c r="AO57" s="215"/>
      <c r="AP57" s="216"/>
      <c r="AQ57" s="215"/>
      <c r="AR57" s="215"/>
      <c r="AS57" s="215"/>
      <c r="AT57" s="215"/>
      <c r="AU57" s="215"/>
      <c r="AV57" s="221"/>
      <c r="AW57" s="216"/>
      <c r="AX57" s="215"/>
      <c r="AY57" s="215"/>
      <c r="AZ57" s="221"/>
      <c r="BA57" s="215"/>
      <c r="BB57" s="215"/>
      <c r="BC57" s="215"/>
      <c r="BD57" s="216"/>
      <c r="BE57" s="215"/>
      <c r="BF57" s="215"/>
      <c r="BG57" s="215"/>
      <c r="BH57" s="215"/>
      <c r="BI57" s="221"/>
      <c r="BJ57" s="216"/>
      <c r="BK57" s="215"/>
      <c r="BL57" s="215"/>
      <c r="BM57" s="227"/>
      <c r="BN57" s="215"/>
      <c r="BO57" s="227"/>
      <c r="BP57" s="23"/>
      <c r="BQ57" s="23"/>
      <c r="BR57" s="222"/>
    </row>
    <row r="58" spans="1:71" x14ac:dyDescent="0.25">
      <c r="A58" s="207"/>
      <c r="J58" s="496">
        <f t="shared" ref="J58:AO58" si="12">COUNTA(J14:J57)</f>
        <v>2</v>
      </c>
      <c r="K58" s="496">
        <f t="shared" si="12"/>
        <v>6</v>
      </c>
      <c r="L58" s="496">
        <f t="shared" si="12"/>
        <v>7</v>
      </c>
      <c r="M58" s="496">
        <f t="shared" si="12"/>
        <v>4</v>
      </c>
      <c r="N58" s="496">
        <f t="shared" si="12"/>
        <v>4</v>
      </c>
      <c r="O58" s="496">
        <f t="shared" si="12"/>
        <v>4</v>
      </c>
      <c r="P58" s="496">
        <f t="shared" si="12"/>
        <v>4</v>
      </c>
      <c r="Q58" s="496">
        <f t="shared" si="12"/>
        <v>4</v>
      </c>
      <c r="R58" s="496">
        <f t="shared" si="12"/>
        <v>4</v>
      </c>
      <c r="S58" s="496">
        <f t="shared" si="12"/>
        <v>2</v>
      </c>
      <c r="T58" s="496">
        <f t="shared" si="12"/>
        <v>2</v>
      </c>
      <c r="U58" s="496">
        <f t="shared" si="12"/>
        <v>5</v>
      </c>
      <c r="V58" s="497">
        <f t="shared" si="12"/>
        <v>4</v>
      </c>
      <c r="W58" s="497">
        <f t="shared" si="12"/>
        <v>4</v>
      </c>
      <c r="X58" s="497">
        <f t="shared" si="12"/>
        <v>4</v>
      </c>
      <c r="Y58" s="496">
        <f t="shared" si="12"/>
        <v>4</v>
      </c>
      <c r="Z58" s="496">
        <f t="shared" si="12"/>
        <v>4</v>
      </c>
      <c r="AA58" s="496">
        <f t="shared" si="12"/>
        <v>4</v>
      </c>
      <c r="AB58" s="496">
        <f t="shared" si="12"/>
        <v>2</v>
      </c>
      <c r="AC58" s="496">
        <f t="shared" si="12"/>
        <v>2</v>
      </c>
      <c r="AD58" s="496">
        <f t="shared" si="12"/>
        <v>5</v>
      </c>
      <c r="AE58" s="496">
        <f t="shared" si="12"/>
        <v>18</v>
      </c>
      <c r="AF58" s="496">
        <f t="shared" si="12"/>
        <v>6</v>
      </c>
      <c r="AG58" s="496">
        <f t="shared" si="12"/>
        <v>7</v>
      </c>
      <c r="AH58" s="496">
        <f t="shared" si="12"/>
        <v>7</v>
      </c>
      <c r="AI58" s="496">
        <f t="shared" si="12"/>
        <v>7</v>
      </c>
      <c r="AJ58" s="496">
        <f t="shared" si="12"/>
        <v>7</v>
      </c>
      <c r="AK58" s="496">
        <f t="shared" si="12"/>
        <v>15</v>
      </c>
      <c r="AL58" s="496">
        <f t="shared" si="12"/>
        <v>5</v>
      </c>
      <c r="AM58" s="496">
        <f t="shared" si="12"/>
        <v>6</v>
      </c>
      <c r="AN58" s="496">
        <f t="shared" si="12"/>
        <v>6</v>
      </c>
      <c r="AO58" s="496">
        <f t="shared" si="12"/>
        <v>6</v>
      </c>
      <c r="AP58" s="496">
        <f t="shared" ref="AP58:BR58" si="13">COUNTA(AP14:AP57)</f>
        <v>6</v>
      </c>
      <c r="AQ58" s="496">
        <f t="shared" si="13"/>
        <v>6</v>
      </c>
      <c r="AR58" s="496">
        <f t="shared" si="13"/>
        <v>6</v>
      </c>
      <c r="AS58" s="496">
        <f t="shared" si="13"/>
        <v>6</v>
      </c>
      <c r="AT58" s="496">
        <f t="shared" si="13"/>
        <v>6</v>
      </c>
      <c r="AU58" s="496">
        <f t="shared" si="13"/>
        <v>6</v>
      </c>
      <c r="AV58" s="496">
        <f t="shared" si="13"/>
        <v>15</v>
      </c>
      <c r="AW58" s="496">
        <f t="shared" si="13"/>
        <v>14</v>
      </c>
      <c r="AX58" s="496">
        <f t="shared" si="13"/>
        <v>8</v>
      </c>
      <c r="AY58" s="496">
        <f t="shared" si="13"/>
        <v>2</v>
      </c>
      <c r="AZ58" s="496">
        <f t="shared" si="13"/>
        <v>4</v>
      </c>
      <c r="BA58" s="496">
        <f t="shared" si="13"/>
        <v>4</v>
      </c>
      <c r="BB58" s="496">
        <f t="shared" si="13"/>
        <v>4</v>
      </c>
      <c r="BC58" s="496">
        <f t="shared" si="13"/>
        <v>4</v>
      </c>
      <c r="BD58" s="496">
        <f t="shared" si="13"/>
        <v>15</v>
      </c>
      <c r="BE58" s="496">
        <f t="shared" si="13"/>
        <v>8</v>
      </c>
      <c r="BF58" s="496">
        <f t="shared" si="13"/>
        <v>8</v>
      </c>
      <c r="BG58" s="496">
        <f t="shared" si="13"/>
        <v>7</v>
      </c>
      <c r="BH58" s="496">
        <f t="shared" si="13"/>
        <v>8</v>
      </c>
      <c r="BI58" s="496">
        <f t="shared" si="13"/>
        <v>7</v>
      </c>
      <c r="BJ58" s="496">
        <f t="shared" si="13"/>
        <v>7</v>
      </c>
      <c r="BK58" s="496">
        <f t="shared" si="13"/>
        <v>7</v>
      </c>
      <c r="BL58" s="496">
        <f t="shared" si="13"/>
        <v>7</v>
      </c>
      <c r="BM58" s="496">
        <f t="shared" si="13"/>
        <v>6</v>
      </c>
      <c r="BN58" s="496">
        <f t="shared" si="13"/>
        <v>17</v>
      </c>
      <c r="BO58" s="496">
        <f t="shared" si="13"/>
        <v>18</v>
      </c>
      <c r="BP58" s="497">
        <f t="shared" si="13"/>
        <v>9</v>
      </c>
      <c r="BQ58" s="497">
        <f t="shared" si="13"/>
        <v>9</v>
      </c>
      <c r="BR58" s="497">
        <f t="shared" si="13"/>
        <v>9</v>
      </c>
      <c r="BS58" s="497">
        <f>SUM(J58:BR58)</f>
        <v>404</v>
      </c>
    </row>
    <row r="59" spans="1:71" x14ac:dyDescent="0.25">
      <c r="A59" s="207"/>
      <c r="B59" s="37"/>
    </row>
    <row r="60" spans="1:71" x14ac:dyDescent="0.25">
      <c r="A60" s="207"/>
    </row>
    <row r="61" spans="1:71" x14ac:dyDescent="0.25">
      <c r="A61" s="207"/>
    </row>
    <row r="62" spans="1:71" x14ac:dyDescent="0.25">
      <c r="A62" s="207"/>
    </row>
    <row r="63" spans="1:71" x14ac:dyDescent="0.25">
      <c r="A63" s="207"/>
    </row>
    <row r="64" spans="1:71" x14ac:dyDescent="0.25">
      <c r="A64" s="207"/>
    </row>
  </sheetData>
  <sheetProtection algorithmName="SHA-512" hashValue="Kj07TfhX+jQ/LTPxBIxf68ZsRTNTEfcg0Y9opW/EfwJxwl7gJ+5TdfWmQAjtLOWD6y+46Hvp4SyEd67LvEv5bw==" saltValue="billFAsXh+JpFvQrC2uRrg==" spinCount="100000" sheet="1" objects="1" scenarios="1"/>
  <mergeCells count="91">
    <mergeCell ref="K3:L3"/>
    <mergeCell ref="M3:U3"/>
    <mergeCell ref="V3:AD3"/>
    <mergeCell ref="AG3:AK3"/>
    <mergeCell ref="AL3:AP3"/>
    <mergeCell ref="BE4:BH4"/>
    <mergeCell ref="BI4:BJ4"/>
    <mergeCell ref="BK4:BL4"/>
    <mergeCell ref="BP4:BR4"/>
    <mergeCell ref="AQ3:AU3"/>
    <mergeCell ref="BP3:BR3"/>
    <mergeCell ref="AV3:AW3"/>
    <mergeCell ref="AX3:AY3"/>
    <mergeCell ref="AZ3:BD3"/>
    <mergeCell ref="BE3:BH3"/>
    <mergeCell ref="BI3:BJ3"/>
    <mergeCell ref="BK3:BL3"/>
    <mergeCell ref="BK5:BL5"/>
    <mergeCell ref="AQ5:AU5"/>
    <mergeCell ref="K4:L4"/>
    <mergeCell ref="M4:U4"/>
    <mergeCell ref="V4:AD4"/>
    <mergeCell ref="AG4:AK4"/>
    <mergeCell ref="AL4:AP4"/>
    <mergeCell ref="AQ4:AU4"/>
    <mergeCell ref="K5:L5"/>
    <mergeCell ref="M5:U5"/>
    <mergeCell ref="V5:AD5"/>
    <mergeCell ref="AG5:AK5"/>
    <mergeCell ref="AL5:AP5"/>
    <mergeCell ref="AV4:AW4"/>
    <mergeCell ref="AX4:AY4"/>
    <mergeCell ref="AZ4:BD4"/>
    <mergeCell ref="AZ7:BD7"/>
    <mergeCell ref="BP5:BR5"/>
    <mergeCell ref="K6:L6"/>
    <mergeCell ref="M6:U6"/>
    <mergeCell ref="V6:AD6"/>
    <mergeCell ref="AG6:AK6"/>
    <mergeCell ref="AL6:AP6"/>
    <mergeCell ref="AQ6:AU6"/>
    <mergeCell ref="AV6:AW6"/>
    <mergeCell ref="AX6:AY6"/>
    <mergeCell ref="AZ6:BD6"/>
    <mergeCell ref="AV5:AW5"/>
    <mergeCell ref="AX5:AY5"/>
    <mergeCell ref="AZ5:BD5"/>
    <mergeCell ref="BE5:BH5"/>
    <mergeCell ref="BI5:BJ5"/>
    <mergeCell ref="BE6:BH6"/>
    <mergeCell ref="BI6:BJ6"/>
    <mergeCell ref="BK6:BL6"/>
    <mergeCell ref="BP6:BR6"/>
    <mergeCell ref="K7:L7"/>
    <mergeCell ref="M7:U7"/>
    <mergeCell ref="V7:AD7"/>
    <mergeCell ref="AG7:AK7"/>
    <mergeCell ref="AL7:AP7"/>
    <mergeCell ref="AQ7:AU7"/>
    <mergeCell ref="BP7:BR7"/>
    <mergeCell ref="BE7:BH7"/>
    <mergeCell ref="BI7:BJ7"/>
    <mergeCell ref="BK7:BL7"/>
    <mergeCell ref="AV7:AW7"/>
    <mergeCell ref="AX7:AY7"/>
    <mergeCell ref="K8:L8"/>
    <mergeCell ref="M8:U8"/>
    <mergeCell ref="V8:AD8"/>
    <mergeCell ref="AG8:AK8"/>
    <mergeCell ref="AL8:AP8"/>
    <mergeCell ref="AQ9:AU9"/>
    <mergeCell ref="BP9:BR9"/>
    <mergeCell ref="AV9:AW9"/>
    <mergeCell ref="AX9:AY9"/>
    <mergeCell ref="AZ9:BD9"/>
    <mergeCell ref="BE9:BH9"/>
    <mergeCell ref="BI9:BJ9"/>
    <mergeCell ref="BK9:BL9"/>
    <mergeCell ref="K9:L9"/>
    <mergeCell ref="M9:U9"/>
    <mergeCell ref="V9:AD9"/>
    <mergeCell ref="AG9:AK9"/>
    <mergeCell ref="AL9:AP9"/>
    <mergeCell ref="AQ8:AU8"/>
    <mergeCell ref="AV8:AW8"/>
    <mergeCell ref="AX8:AY8"/>
    <mergeCell ref="AZ8:BD8"/>
    <mergeCell ref="BP8:BR8"/>
    <mergeCell ref="BE8:BH8"/>
    <mergeCell ref="BI8:BJ8"/>
    <mergeCell ref="BK8:BL8"/>
  </mergeCells>
  <conditionalFormatting sqref="C14:C57">
    <cfRule type="colorScale" priority="1">
      <colorScale>
        <cfvo type="num" val="0"/>
        <cfvo type="num" val="1"/>
        <cfvo type="num" val="5"/>
        <color theme="5"/>
        <color theme="9"/>
        <color theme="6"/>
      </colorScale>
    </cfRule>
  </conditionalFormatting>
  <hyperlinks>
    <hyperlink ref="J10" location="Referencer!A32" display="[27]" xr:uid="{00000000-0004-0000-0D00-000000000000}"/>
    <hyperlink ref="K10" location="Referencer!A32" display="[27]" xr:uid="{00000000-0004-0000-0D00-000001000000}"/>
    <hyperlink ref="L10" location="Referencer!A32" display="[27]" xr:uid="{00000000-0004-0000-0D00-000002000000}"/>
    <hyperlink ref="M10" location="Referencer!A32" display="[27]" xr:uid="{00000000-0004-0000-0D00-000003000000}"/>
    <hyperlink ref="N10" location="Referencer!A32" display="[27]" xr:uid="{00000000-0004-0000-0D00-000004000000}"/>
    <hyperlink ref="O10" location="Referencer!A32" display="[27]" xr:uid="{00000000-0004-0000-0D00-000005000000}"/>
    <hyperlink ref="P10" location="Referencer!A32" display="[27]" xr:uid="{00000000-0004-0000-0D00-000006000000}"/>
    <hyperlink ref="Q10" location="Referencer!A32" display="[27]" xr:uid="{00000000-0004-0000-0D00-000007000000}"/>
    <hyperlink ref="R10" location="Referencer!A32" display="[27]" xr:uid="{00000000-0004-0000-0D00-000008000000}"/>
    <hyperlink ref="S10" location="Referencer!A32" display="[27]" xr:uid="{00000000-0004-0000-0D00-000009000000}"/>
    <hyperlink ref="T10" location="Referencer!A32" display="[27]" xr:uid="{00000000-0004-0000-0D00-00000A000000}"/>
    <hyperlink ref="U10" location="Referencer!A32" display="[27]" xr:uid="{00000000-0004-0000-0D00-00000B000000}"/>
    <hyperlink ref="V10" location="Referencer!A32" display="[27]" xr:uid="{00000000-0004-0000-0D00-00000C000000}"/>
    <hyperlink ref="W10" location="Referencer!A32" display="[27]" xr:uid="{00000000-0004-0000-0D00-00000D000000}"/>
    <hyperlink ref="X10" location="Referencer!A32" display="[27]" xr:uid="{00000000-0004-0000-0D00-00000E000000}"/>
    <hyperlink ref="Y10" location="Referencer!A32" display="[27]" xr:uid="{00000000-0004-0000-0D00-00000F000000}"/>
    <hyperlink ref="Z10" location="Referencer!A32" display="[27]" xr:uid="{00000000-0004-0000-0D00-000010000000}"/>
    <hyperlink ref="AA10" location="Referencer!A32" display="[27]" xr:uid="{00000000-0004-0000-0D00-000011000000}"/>
    <hyperlink ref="AB10" location="Referencer!A32" display="[27]" xr:uid="{00000000-0004-0000-0D00-000012000000}"/>
    <hyperlink ref="AC10" location="Referencer!A32" display="[27]" xr:uid="{00000000-0004-0000-0D00-000013000000}"/>
    <hyperlink ref="AD10" location="Referencer!A32" display="[27]" xr:uid="{00000000-0004-0000-0D00-000014000000}"/>
    <hyperlink ref="AE10" location="Referencer!A32" display="[27]" xr:uid="{00000000-0004-0000-0D00-000015000000}"/>
    <hyperlink ref="AF10" location="Referencer!A32" display="[27]" xr:uid="{00000000-0004-0000-0D00-000016000000}"/>
    <hyperlink ref="AG10" location="Referencer!A32" display="[27]" xr:uid="{00000000-0004-0000-0D00-000017000000}"/>
    <hyperlink ref="BR10" location="Referencer!A32" display="[27]" xr:uid="{00000000-0004-0000-0D00-000018000000}"/>
    <hyperlink ref="BQ10" location="Referencer!A32" display="[27]" xr:uid="{00000000-0004-0000-0D00-000019000000}"/>
    <hyperlink ref="BP10" location="Referencer!A32" display="[27]" xr:uid="{00000000-0004-0000-0D00-00001A000000}"/>
    <hyperlink ref="BO10" location="Referencer!A32" display="[27]" xr:uid="{00000000-0004-0000-0D00-00001B000000}"/>
    <hyperlink ref="BN10" location="Referencer!A32" display="[27]" xr:uid="{00000000-0004-0000-0D00-00001C000000}"/>
    <hyperlink ref="BM10" location="Referencer!A32" display="[27]" xr:uid="{00000000-0004-0000-0D00-00001D000000}"/>
    <hyperlink ref="BL10" location="Referencer!A32" display="[27]" xr:uid="{00000000-0004-0000-0D00-00001E000000}"/>
    <hyperlink ref="BK10" location="Referencer!A32" display="[27]" xr:uid="{00000000-0004-0000-0D00-00001F000000}"/>
    <hyperlink ref="BJ10" location="Referencer!A32" display="[27]" xr:uid="{00000000-0004-0000-0D00-000020000000}"/>
    <hyperlink ref="BI10" location="Referencer!A32" display="[27]" xr:uid="{00000000-0004-0000-0D00-000021000000}"/>
    <hyperlink ref="BH10" location="Referencer!A32" display="[27]" xr:uid="{00000000-0004-0000-0D00-000022000000}"/>
    <hyperlink ref="BG10" location="Referencer!A32" display="[27]" xr:uid="{00000000-0004-0000-0D00-000023000000}"/>
    <hyperlink ref="BF10" location="Referencer!A32" display="[27]" xr:uid="{00000000-0004-0000-0D00-000024000000}"/>
    <hyperlink ref="BE10" location="Referencer!A32" display="[27]" xr:uid="{00000000-0004-0000-0D00-000025000000}"/>
    <hyperlink ref="BD10" location="Referencer!A32" display="[27]" xr:uid="{00000000-0004-0000-0D00-000026000000}"/>
    <hyperlink ref="AH10" location="Referencer!A32" display="[27]" xr:uid="{00000000-0004-0000-0D00-000027000000}"/>
    <hyperlink ref="AI10" location="Referencer!A32" display="[27]" xr:uid="{00000000-0004-0000-0D00-000028000000}"/>
    <hyperlink ref="AJ10" location="Referencer!A32" display="[27]" xr:uid="{00000000-0004-0000-0D00-000029000000}"/>
    <hyperlink ref="AK10" location="Referencer!A32" display="[27]" xr:uid="{00000000-0004-0000-0D00-00002A000000}"/>
    <hyperlink ref="AL10" location="Referencer!A32" display="[27]" xr:uid="{00000000-0004-0000-0D00-00002B000000}"/>
    <hyperlink ref="AM10" location="Referencer!A32" display="[27]" xr:uid="{00000000-0004-0000-0D00-00002C000000}"/>
    <hyperlink ref="AN10" location="Referencer!A32" display="[27]" xr:uid="{00000000-0004-0000-0D00-00002D000000}"/>
    <hyperlink ref="AO10" location="Referencer!A32" display="[27]" xr:uid="{00000000-0004-0000-0D00-00002E000000}"/>
    <hyperlink ref="AP10" location="Referencer!A32" display="[27]" xr:uid="{00000000-0004-0000-0D00-00002F000000}"/>
    <hyperlink ref="AQ10" location="Referencer!A32" display="[27]" xr:uid="{00000000-0004-0000-0D00-000030000000}"/>
    <hyperlink ref="AR10" location="Referencer!A32" display="[27]" xr:uid="{00000000-0004-0000-0D00-000031000000}"/>
    <hyperlink ref="AS10" location="Referencer!A32" display="[27]" xr:uid="{00000000-0004-0000-0D00-000032000000}"/>
    <hyperlink ref="AT10" location="Referencer!A32" display="[27]" xr:uid="{00000000-0004-0000-0D00-000033000000}"/>
    <hyperlink ref="AU10" location="Referencer!A32" display="[27]" xr:uid="{00000000-0004-0000-0D00-000034000000}"/>
    <hyperlink ref="AV10" location="Referencer!A32" display="[27]" xr:uid="{00000000-0004-0000-0D00-000035000000}"/>
    <hyperlink ref="AW10" location="Referencer!A32" display="[27]" xr:uid="{00000000-0004-0000-0D00-000036000000}"/>
    <hyperlink ref="AX10" location="Referencer!A32" display="[27]" xr:uid="{00000000-0004-0000-0D00-000037000000}"/>
    <hyperlink ref="AY10" location="Referencer!A32" display="[27]" xr:uid="{00000000-0004-0000-0D00-000038000000}"/>
    <hyperlink ref="AZ10" location="Referencer!A32" display="[27]" xr:uid="{00000000-0004-0000-0D00-000039000000}"/>
    <hyperlink ref="BA10" location="Referencer!A32" display="[27]" xr:uid="{00000000-0004-0000-0D00-00003A000000}"/>
    <hyperlink ref="BB10" location="Referencer!A32" display="[27]" xr:uid="{00000000-0004-0000-0D00-00003B000000}"/>
    <hyperlink ref="BC10" location="Referencer!A32" display="[27]" xr:uid="{00000000-0004-0000-0D00-00003C000000}"/>
  </hyperlinks>
  <pageMargins left="0.70866141732283472" right="0.70866141732283472" top="0.74803149606299213" bottom="0.74803149606299213" header="0.31496062992125984" footer="0.31496062992125984"/>
  <pageSetup paperSize="8" scale="48" fitToWidth="0" orientation="landscape" r:id="rId1"/>
  <rowBreaks count="1" manualBreakCount="1">
    <brk id="57" max="16383" man="1"/>
  </rowBreaks>
  <colBreaks count="2" manualBreakCount="2">
    <brk id="30" min="2" max="100" man="1"/>
    <brk id="49" min="2" max="100" man="1"/>
  </col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499984740745262"/>
  </sheetPr>
  <dimension ref="A1:K59"/>
  <sheetViews>
    <sheetView zoomScale="90" zoomScaleNormal="90" workbookViewId="0">
      <pane xSplit="1" topLeftCell="B1" activePane="topRight" state="frozen"/>
      <selection pane="topRight" activeCell="C5" sqref="C5"/>
    </sheetView>
  </sheetViews>
  <sheetFormatPr defaultRowHeight="15" x14ac:dyDescent="0.25"/>
  <cols>
    <col min="1" max="1" width="24.5703125" bestFit="1" customWidth="1"/>
    <col min="2" max="2" width="6.5703125" bestFit="1" customWidth="1"/>
    <col min="3" max="6" width="15.140625" style="45" customWidth="1"/>
    <col min="7" max="7" width="17" style="45" bestFit="1" customWidth="1"/>
    <col min="8" max="9" width="15.140625" style="45" customWidth="1"/>
    <col min="10" max="10" width="12.42578125" style="45" customWidth="1"/>
    <col min="11" max="11" width="21" customWidth="1"/>
  </cols>
  <sheetData>
    <row r="1" spans="1:11" ht="18.75" x14ac:dyDescent="0.3">
      <c r="A1" s="171" t="s">
        <v>15</v>
      </c>
    </row>
    <row r="2" spans="1:11" s="4" customFormat="1" ht="18.75" x14ac:dyDescent="0.3">
      <c r="A2" s="167"/>
      <c r="B2" s="167"/>
      <c r="C2" s="638"/>
      <c r="D2" s="638"/>
      <c r="E2" s="638"/>
      <c r="F2" s="638"/>
      <c r="G2" s="638"/>
      <c r="H2" s="638"/>
      <c r="I2" s="638"/>
      <c r="J2" s="195"/>
    </row>
    <row r="3" spans="1:11" s="14" customFormat="1" ht="30" customHeight="1" x14ac:dyDescent="0.25">
      <c r="A3" s="126" t="s">
        <v>118</v>
      </c>
      <c r="B3" s="124"/>
      <c r="C3" s="126"/>
      <c r="D3" s="282"/>
      <c r="E3" s="124"/>
      <c r="F3" s="282"/>
      <c r="G3" s="124"/>
      <c r="H3" s="124"/>
      <c r="I3" s="125"/>
      <c r="J3" s="179"/>
      <c r="K3" s="183"/>
    </row>
    <row r="4" spans="1:11" s="14" customFormat="1" x14ac:dyDescent="0.25">
      <c r="A4" s="126" t="s">
        <v>145</v>
      </c>
      <c r="B4" s="124"/>
      <c r="C4" s="126"/>
      <c r="D4" s="282"/>
      <c r="E4" s="124"/>
      <c r="F4" s="282"/>
      <c r="G4" s="124"/>
      <c r="H4" s="124"/>
      <c r="I4" s="125"/>
      <c r="J4" s="181"/>
      <c r="K4" s="184"/>
    </row>
    <row r="5" spans="1:11" s="14" customFormat="1" x14ac:dyDescent="0.25">
      <c r="A5" s="126" t="s">
        <v>37</v>
      </c>
      <c r="B5" s="124"/>
      <c r="C5" s="32"/>
      <c r="D5" s="33"/>
      <c r="E5" s="33"/>
      <c r="F5" s="33"/>
      <c r="G5" s="33"/>
      <c r="H5" s="33"/>
      <c r="I5" s="31"/>
      <c r="J5" s="172"/>
      <c r="K5" s="184"/>
    </row>
    <row r="6" spans="1:11" s="45" customFormat="1" x14ac:dyDescent="0.25">
      <c r="A6" s="38" t="s">
        <v>104</v>
      </c>
      <c r="B6" s="32"/>
      <c r="C6" s="32"/>
      <c r="D6" s="33"/>
      <c r="E6" s="33"/>
      <c r="F6" s="33"/>
      <c r="G6" s="33"/>
      <c r="H6" s="33"/>
      <c r="I6" s="31"/>
      <c r="J6" s="32"/>
      <c r="K6" s="31"/>
    </row>
    <row r="7" spans="1:11" s="14" customFormat="1" x14ac:dyDescent="0.25">
      <c r="A7" s="60" t="s">
        <v>219</v>
      </c>
      <c r="B7" s="16"/>
      <c r="C7" s="15" t="s">
        <v>104</v>
      </c>
      <c r="D7" s="16" t="s">
        <v>383</v>
      </c>
      <c r="E7" s="16" t="s">
        <v>208</v>
      </c>
      <c r="F7" s="16" t="s">
        <v>384</v>
      </c>
      <c r="G7" s="16" t="s">
        <v>446</v>
      </c>
      <c r="H7" s="16" t="s">
        <v>227</v>
      </c>
      <c r="I7" s="16" t="s">
        <v>209</v>
      </c>
      <c r="J7" s="15"/>
      <c r="K7" s="61"/>
    </row>
    <row r="8" spans="1:11" x14ac:dyDescent="0.25">
      <c r="A8" s="25" t="s">
        <v>49</v>
      </c>
      <c r="B8" s="26" t="s">
        <v>50</v>
      </c>
      <c r="C8" s="27"/>
      <c r="D8" s="28"/>
      <c r="E8" s="28"/>
      <c r="F8" s="28"/>
      <c r="G8" s="28"/>
      <c r="H8" s="28"/>
      <c r="I8" s="29"/>
      <c r="J8" s="32"/>
      <c r="K8" s="86"/>
    </row>
    <row r="9" spans="1:11" x14ac:dyDescent="0.25">
      <c r="A9" s="36" t="s">
        <v>51</v>
      </c>
      <c r="B9" s="37" t="s">
        <v>231</v>
      </c>
      <c r="C9" s="40">
        <f>COUNT(J9:K9)</f>
        <v>0</v>
      </c>
      <c r="D9" s="71">
        <f>MIN(J9:K9)</f>
        <v>0</v>
      </c>
      <c r="E9" s="71" t="e">
        <f>AVERAGE(J9:K9)</f>
        <v>#DIV/0!</v>
      </c>
      <c r="F9" s="71">
        <f>MAX(J9:K9)</f>
        <v>0</v>
      </c>
      <c r="G9" s="63" t="e">
        <f>STDEV(J9:K9)</f>
        <v>#DIV/0!</v>
      </c>
      <c r="H9" s="63" t="e">
        <f>PERCENTILE(J9:K9,0.75)</f>
        <v>#NUM!</v>
      </c>
      <c r="I9" s="91" t="e">
        <f>PERCENTILE(J9:K9,0.9)</f>
        <v>#NUM!</v>
      </c>
      <c r="J9" s="32"/>
      <c r="K9" s="86"/>
    </row>
    <row r="10" spans="1:11" x14ac:dyDescent="0.25">
      <c r="A10" s="36" t="s">
        <v>52</v>
      </c>
      <c r="B10" s="37" t="s">
        <v>53</v>
      </c>
      <c r="C10" s="40">
        <f t="shared" ref="C10:C52" si="0">COUNT(J10:K10)</f>
        <v>0</v>
      </c>
      <c r="D10" s="71">
        <f t="shared" ref="D10:D52" si="1">MIN(J10:K10)</f>
        <v>0</v>
      </c>
      <c r="E10" s="71" t="e">
        <f t="shared" ref="E10:E52" si="2">AVERAGE(J10:K10)</f>
        <v>#DIV/0!</v>
      </c>
      <c r="F10" s="71">
        <f t="shared" ref="F10:F52" si="3">MAX(J10:K10)</f>
        <v>0</v>
      </c>
      <c r="G10" s="63" t="e">
        <f t="shared" ref="G10:G52" si="4">STDEV(J10:K10)</f>
        <v>#DIV/0!</v>
      </c>
      <c r="H10" s="63" t="e">
        <f t="shared" ref="H10:H52" si="5">PERCENTILE(J10:K10,0.75)</f>
        <v>#NUM!</v>
      </c>
      <c r="I10" s="91" t="e">
        <f t="shared" ref="I10:I52" si="6">PERCENTILE(J10:K10,0.9)</f>
        <v>#NUM!</v>
      </c>
      <c r="J10" s="32"/>
      <c r="K10" s="86"/>
    </row>
    <row r="11" spans="1:11" x14ac:dyDescent="0.25">
      <c r="A11" s="36" t="s">
        <v>54</v>
      </c>
      <c r="B11" s="37" t="s">
        <v>53</v>
      </c>
      <c r="C11" s="40">
        <f t="shared" si="0"/>
        <v>0</v>
      </c>
      <c r="D11" s="71">
        <f t="shared" si="1"/>
        <v>0</v>
      </c>
      <c r="E11" s="71" t="e">
        <f t="shared" si="2"/>
        <v>#DIV/0!</v>
      </c>
      <c r="F11" s="71">
        <f t="shared" si="3"/>
        <v>0</v>
      </c>
      <c r="G11" s="63" t="e">
        <f t="shared" si="4"/>
        <v>#DIV/0!</v>
      </c>
      <c r="H11" s="63" t="e">
        <f t="shared" si="5"/>
        <v>#NUM!</v>
      </c>
      <c r="I11" s="91" t="e">
        <f t="shared" si="6"/>
        <v>#NUM!</v>
      </c>
      <c r="J11" s="32"/>
      <c r="K11" s="86"/>
    </row>
    <row r="12" spans="1:11" x14ac:dyDescent="0.25">
      <c r="A12" s="36" t="s">
        <v>55</v>
      </c>
      <c r="B12" s="37" t="s">
        <v>53</v>
      </c>
      <c r="C12" s="40">
        <f t="shared" si="0"/>
        <v>0</v>
      </c>
      <c r="D12" s="71">
        <f t="shared" si="1"/>
        <v>0</v>
      </c>
      <c r="E12" s="71" t="e">
        <f t="shared" si="2"/>
        <v>#DIV/0!</v>
      </c>
      <c r="F12" s="71">
        <f t="shared" si="3"/>
        <v>0</v>
      </c>
      <c r="G12" s="63" t="e">
        <f t="shared" si="4"/>
        <v>#DIV/0!</v>
      </c>
      <c r="H12" s="63" t="e">
        <f t="shared" si="5"/>
        <v>#NUM!</v>
      </c>
      <c r="I12" s="91" t="e">
        <f t="shared" si="6"/>
        <v>#NUM!</v>
      </c>
      <c r="J12" s="32"/>
      <c r="K12" s="86"/>
    </row>
    <row r="13" spans="1:11" x14ac:dyDescent="0.25">
      <c r="A13" s="36"/>
      <c r="B13" s="37"/>
      <c r="C13" s="40"/>
      <c r="D13" s="71"/>
      <c r="E13" s="71"/>
      <c r="F13" s="71"/>
      <c r="G13" s="63"/>
      <c r="H13" s="63"/>
      <c r="I13" s="91"/>
      <c r="J13" s="32"/>
      <c r="K13" s="86"/>
    </row>
    <row r="14" spans="1:11" x14ac:dyDescent="0.25">
      <c r="A14" s="25" t="s">
        <v>56</v>
      </c>
      <c r="B14" s="26"/>
      <c r="C14" s="40"/>
      <c r="D14" s="71"/>
      <c r="E14" s="71"/>
      <c r="F14" s="71"/>
      <c r="G14" s="63"/>
      <c r="H14" s="63"/>
      <c r="I14" s="91"/>
      <c r="J14" s="32"/>
      <c r="K14" s="86"/>
    </row>
    <row r="15" spans="1:11" x14ac:dyDescent="0.25">
      <c r="A15" s="36" t="s">
        <v>57</v>
      </c>
      <c r="B15" s="37" t="s">
        <v>53</v>
      </c>
      <c r="C15" s="40">
        <f t="shared" si="0"/>
        <v>0</v>
      </c>
      <c r="D15" s="71">
        <f t="shared" si="1"/>
        <v>0</v>
      </c>
      <c r="E15" s="71" t="e">
        <f t="shared" si="2"/>
        <v>#DIV/0!</v>
      </c>
      <c r="F15" s="71">
        <f t="shared" si="3"/>
        <v>0</v>
      </c>
      <c r="G15" s="63" t="e">
        <f t="shared" si="4"/>
        <v>#DIV/0!</v>
      </c>
      <c r="H15" s="63" t="e">
        <f t="shared" si="5"/>
        <v>#NUM!</v>
      </c>
      <c r="I15" s="91" t="e">
        <f t="shared" si="6"/>
        <v>#NUM!</v>
      </c>
      <c r="J15" s="32"/>
      <c r="K15" s="86"/>
    </row>
    <row r="16" spans="1:11" x14ac:dyDescent="0.25">
      <c r="A16" s="36" t="s">
        <v>59</v>
      </c>
      <c r="B16" s="37" t="s">
        <v>53</v>
      </c>
      <c r="C16" s="40">
        <f t="shared" si="0"/>
        <v>0</v>
      </c>
      <c r="D16" s="71">
        <f t="shared" si="1"/>
        <v>0</v>
      </c>
      <c r="E16" s="71" t="e">
        <f t="shared" si="2"/>
        <v>#DIV/0!</v>
      </c>
      <c r="F16" s="71">
        <f t="shared" si="3"/>
        <v>0</v>
      </c>
      <c r="G16" s="63" t="e">
        <f t="shared" si="4"/>
        <v>#DIV/0!</v>
      </c>
      <c r="H16" s="63" t="e">
        <f t="shared" si="5"/>
        <v>#NUM!</v>
      </c>
      <c r="I16" s="91" t="e">
        <f t="shared" si="6"/>
        <v>#NUM!</v>
      </c>
      <c r="J16" s="32"/>
      <c r="K16" s="86"/>
    </row>
    <row r="17" spans="1:11" x14ac:dyDescent="0.25">
      <c r="A17" s="36"/>
      <c r="B17" s="37"/>
      <c r="C17" s="40"/>
      <c r="D17" s="71"/>
      <c r="E17" s="71"/>
      <c r="F17" s="71"/>
      <c r="G17" s="63"/>
      <c r="H17" s="63"/>
      <c r="I17" s="91"/>
      <c r="J17" s="32"/>
      <c r="K17" s="86"/>
    </row>
    <row r="18" spans="1:11" x14ac:dyDescent="0.25">
      <c r="A18" s="25" t="s">
        <v>60</v>
      </c>
      <c r="B18" s="26"/>
      <c r="C18" s="40"/>
      <c r="D18" s="71"/>
      <c r="E18" s="71"/>
      <c r="F18" s="71"/>
      <c r="G18" s="63"/>
      <c r="H18" s="63"/>
      <c r="I18" s="91"/>
      <c r="J18" s="32"/>
      <c r="K18" s="86"/>
    </row>
    <row r="19" spans="1:11" x14ac:dyDescent="0.25">
      <c r="A19" s="36" t="s">
        <v>61</v>
      </c>
      <c r="B19" s="37" t="s">
        <v>62</v>
      </c>
      <c r="C19" s="40">
        <f t="shared" si="0"/>
        <v>0</v>
      </c>
      <c r="D19" s="71">
        <f t="shared" si="1"/>
        <v>0</v>
      </c>
      <c r="E19" s="71" t="e">
        <f t="shared" si="2"/>
        <v>#DIV/0!</v>
      </c>
      <c r="F19" s="71">
        <f t="shared" si="3"/>
        <v>0</v>
      </c>
      <c r="G19" s="63" t="e">
        <f t="shared" si="4"/>
        <v>#DIV/0!</v>
      </c>
      <c r="H19" s="63" t="e">
        <f t="shared" si="5"/>
        <v>#NUM!</v>
      </c>
      <c r="I19" s="91" t="e">
        <f t="shared" si="6"/>
        <v>#NUM!</v>
      </c>
      <c r="J19" s="32"/>
      <c r="K19" s="86"/>
    </row>
    <row r="20" spans="1:11" x14ac:dyDescent="0.25">
      <c r="A20" s="36" t="s">
        <v>63</v>
      </c>
      <c r="B20" s="37" t="s">
        <v>62</v>
      </c>
      <c r="C20" s="40">
        <f t="shared" si="0"/>
        <v>0</v>
      </c>
      <c r="D20" s="71">
        <f t="shared" si="1"/>
        <v>0</v>
      </c>
      <c r="E20" s="71" t="e">
        <f t="shared" si="2"/>
        <v>#DIV/0!</v>
      </c>
      <c r="F20" s="71">
        <f t="shared" si="3"/>
        <v>0</v>
      </c>
      <c r="G20" s="63" t="e">
        <f t="shared" si="4"/>
        <v>#DIV/0!</v>
      </c>
      <c r="H20" s="63" t="e">
        <f t="shared" si="5"/>
        <v>#NUM!</v>
      </c>
      <c r="I20" s="91" t="e">
        <f t="shared" si="6"/>
        <v>#NUM!</v>
      </c>
      <c r="J20" s="32"/>
      <c r="K20" s="86"/>
    </row>
    <row r="21" spans="1:11" x14ac:dyDescent="0.25">
      <c r="A21" s="36" t="s">
        <v>65</v>
      </c>
      <c r="B21" s="37" t="s">
        <v>62</v>
      </c>
      <c r="C21" s="40">
        <f t="shared" si="0"/>
        <v>0</v>
      </c>
      <c r="D21" s="71">
        <f t="shared" si="1"/>
        <v>0</v>
      </c>
      <c r="E21" s="71" t="e">
        <f t="shared" si="2"/>
        <v>#DIV/0!</v>
      </c>
      <c r="F21" s="71">
        <f t="shared" si="3"/>
        <v>0</v>
      </c>
      <c r="G21" s="63" t="e">
        <f t="shared" si="4"/>
        <v>#DIV/0!</v>
      </c>
      <c r="H21" s="63" t="e">
        <f t="shared" si="5"/>
        <v>#NUM!</v>
      </c>
      <c r="I21" s="91" t="e">
        <f t="shared" si="6"/>
        <v>#NUM!</v>
      </c>
      <c r="J21" s="32"/>
      <c r="K21" s="86"/>
    </row>
    <row r="22" spans="1:11" x14ac:dyDescent="0.25">
      <c r="A22" s="36" t="s">
        <v>66</v>
      </c>
      <c r="B22" s="37" t="s">
        <v>62</v>
      </c>
      <c r="C22" s="40">
        <f t="shared" si="0"/>
        <v>0</v>
      </c>
      <c r="D22" s="71">
        <f t="shared" si="1"/>
        <v>0</v>
      </c>
      <c r="E22" s="71" t="e">
        <f t="shared" si="2"/>
        <v>#DIV/0!</v>
      </c>
      <c r="F22" s="71">
        <f t="shared" si="3"/>
        <v>0</v>
      </c>
      <c r="G22" s="63" t="e">
        <f t="shared" si="4"/>
        <v>#DIV/0!</v>
      </c>
      <c r="H22" s="63" t="e">
        <f t="shared" si="5"/>
        <v>#NUM!</v>
      </c>
      <c r="I22" s="91" t="e">
        <f t="shared" si="6"/>
        <v>#NUM!</v>
      </c>
      <c r="J22" s="32"/>
      <c r="K22" s="86"/>
    </row>
    <row r="23" spans="1:11" x14ac:dyDescent="0.25">
      <c r="A23" s="36" t="s">
        <v>69</v>
      </c>
      <c r="B23" s="37" t="s">
        <v>62</v>
      </c>
      <c r="C23" s="40">
        <f t="shared" si="0"/>
        <v>0</v>
      </c>
      <c r="D23" s="71">
        <f t="shared" si="1"/>
        <v>0</v>
      </c>
      <c r="E23" s="71" t="e">
        <f t="shared" si="2"/>
        <v>#DIV/0!</v>
      </c>
      <c r="F23" s="71">
        <f t="shared" si="3"/>
        <v>0</v>
      </c>
      <c r="G23" s="63" t="e">
        <f t="shared" si="4"/>
        <v>#DIV/0!</v>
      </c>
      <c r="H23" s="63" t="e">
        <f t="shared" si="5"/>
        <v>#NUM!</v>
      </c>
      <c r="I23" s="91" t="e">
        <f t="shared" si="6"/>
        <v>#NUM!</v>
      </c>
      <c r="J23" s="32"/>
      <c r="K23" s="86"/>
    </row>
    <row r="24" spans="1:11" x14ac:dyDescent="0.25">
      <c r="A24" s="36" t="s">
        <v>70</v>
      </c>
      <c r="B24" s="37" t="s">
        <v>62</v>
      </c>
      <c r="C24" s="40">
        <f t="shared" si="0"/>
        <v>0</v>
      </c>
      <c r="D24" s="71">
        <f t="shared" si="1"/>
        <v>0</v>
      </c>
      <c r="E24" s="71" t="e">
        <f t="shared" si="2"/>
        <v>#DIV/0!</v>
      </c>
      <c r="F24" s="71">
        <f t="shared" si="3"/>
        <v>0</v>
      </c>
      <c r="G24" s="63" t="e">
        <f t="shared" si="4"/>
        <v>#DIV/0!</v>
      </c>
      <c r="H24" s="63" t="e">
        <f t="shared" si="5"/>
        <v>#NUM!</v>
      </c>
      <c r="I24" s="91" t="e">
        <f t="shared" si="6"/>
        <v>#NUM!</v>
      </c>
      <c r="J24" s="32"/>
      <c r="K24" s="86"/>
    </row>
    <row r="25" spans="1:11" x14ac:dyDescent="0.25">
      <c r="A25" s="36"/>
      <c r="B25" s="37"/>
      <c r="C25" s="40"/>
      <c r="D25" s="71"/>
      <c r="E25" s="71"/>
      <c r="F25" s="71"/>
      <c r="G25" s="63"/>
      <c r="H25" s="63"/>
      <c r="I25" s="91"/>
      <c r="J25" s="32"/>
      <c r="K25" s="86"/>
    </row>
    <row r="26" spans="1:11" x14ac:dyDescent="0.25">
      <c r="A26" s="25" t="s">
        <v>71</v>
      </c>
      <c r="B26" s="39"/>
      <c r="C26" s="40"/>
      <c r="D26" s="71"/>
      <c r="E26" s="71"/>
      <c r="F26" s="71"/>
      <c r="G26" s="63"/>
      <c r="H26" s="63"/>
      <c r="I26" s="91"/>
      <c r="J26" s="32"/>
      <c r="K26" s="86"/>
    </row>
    <row r="27" spans="1:11" x14ac:dyDescent="0.25">
      <c r="A27" s="36" t="s">
        <v>72</v>
      </c>
      <c r="B27" s="39" t="s">
        <v>62</v>
      </c>
      <c r="C27" s="40">
        <f t="shared" si="0"/>
        <v>0</v>
      </c>
      <c r="D27" s="71">
        <f t="shared" si="1"/>
        <v>0</v>
      </c>
      <c r="E27" s="71" t="e">
        <f t="shared" si="2"/>
        <v>#DIV/0!</v>
      </c>
      <c r="F27" s="71">
        <f t="shared" si="3"/>
        <v>0</v>
      </c>
      <c r="G27" s="63" t="e">
        <f t="shared" si="4"/>
        <v>#DIV/0!</v>
      </c>
      <c r="H27" s="63" t="e">
        <f t="shared" si="5"/>
        <v>#NUM!</v>
      </c>
      <c r="I27" s="91" t="e">
        <f t="shared" si="6"/>
        <v>#NUM!</v>
      </c>
      <c r="J27" s="32"/>
      <c r="K27" s="86"/>
    </row>
    <row r="28" spans="1:11" x14ac:dyDescent="0.25">
      <c r="A28" s="36" t="s">
        <v>74</v>
      </c>
      <c r="B28" s="39" t="s">
        <v>62</v>
      </c>
      <c r="C28" s="40">
        <f t="shared" si="0"/>
        <v>0</v>
      </c>
      <c r="D28" s="71">
        <f t="shared" si="1"/>
        <v>0</v>
      </c>
      <c r="E28" s="71" t="e">
        <f t="shared" si="2"/>
        <v>#DIV/0!</v>
      </c>
      <c r="F28" s="71">
        <f t="shared" si="3"/>
        <v>0</v>
      </c>
      <c r="G28" s="63" t="e">
        <f t="shared" si="4"/>
        <v>#DIV/0!</v>
      </c>
      <c r="H28" s="63" t="e">
        <f t="shared" si="5"/>
        <v>#NUM!</v>
      </c>
      <c r="I28" s="91" t="e">
        <f t="shared" si="6"/>
        <v>#NUM!</v>
      </c>
      <c r="J28" s="32"/>
      <c r="K28" s="86"/>
    </row>
    <row r="29" spans="1:11" x14ac:dyDescent="0.25">
      <c r="A29" s="36" t="s">
        <v>76</v>
      </c>
      <c r="B29" s="39" t="s">
        <v>62</v>
      </c>
      <c r="C29" s="40">
        <f t="shared" si="0"/>
        <v>0</v>
      </c>
      <c r="D29" s="71">
        <f t="shared" si="1"/>
        <v>0</v>
      </c>
      <c r="E29" s="71" t="e">
        <f t="shared" si="2"/>
        <v>#DIV/0!</v>
      </c>
      <c r="F29" s="71">
        <f t="shared" si="3"/>
        <v>0</v>
      </c>
      <c r="G29" s="63" t="e">
        <f t="shared" si="4"/>
        <v>#DIV/0!</v>
      </c>
      <c r="H29" s="63" t="e">
        <f t="shared" si="5"/>
        <v>#NUM!</v>
      </c>
      <c r="I29" s="91" t="e">
        <f t="shared" si="6"/>
        <v>#NUM!</v>
      </c>
      <c r="J29" s="32"/>
      <c r="K29" s="86"/>
    </row>
    <row r="30" spans="1:11" x14ac:dyDescent="0.25">
      <c r="A30" s="36" t="s">
        <v>77</v>
      </c>
      <c r="B30" s="39" t="s">
        <v>62</v>
      </c>
      <c r="C30" s="40">
        <f t="shared" si="0"/>
        <v>0</v>
      </c>
      <c r="D30" s="71">
        <f t="shared" si="1"/>
        <v>0</v>
      </c>
      <c r="E30" s="71" t="e">
        <f t="shared" si="2"/>
        <v>#DIV/0!</v>
      </c>
      <c r="F30" s="71">
        <f t="shared" si="3"/>
        <v>0</v>
      </c>
      <c r="G30" s="63" t="e">
        <f t="shared" si="4"/>
        <v>#DIV/0!</v>
      </c>
      <c r="H30" s="63" t="e">
        <f t="shared" si="5"/>
        <v>#NUM!</v>
      </c>
      <c r="I30" s="91" t="e">
        <f t="shared" si="6"/>
        <v>#NUM!</v>
      </c>
      <c r="J30" s="32"/>
      <c r="K30" s="86"/>
    </row>
    <row r="31" spans="1:11" x14ac:dyDescent="0.25">
      <c r="A31" s="44" t="s">
        <v>78</v>
      </c>
      <c r="B31" s="39" t="s">
        <v>62</v>
      </c>
      <c r="C31" s="40">
        <f t="shared" si="0"/>
        <v>0</v>
      </c>
      <c r="D31" s="71">
        <f t="shared" si="1"/>
        <v>0</v>
      </c>
      <c r="E31" s="71" t="e">
        <f t="shared" si="2"/>
        <v>#DIV/0!</v>
      </c>
      <c r="F31" s="71">
        <f t="shared" si="3"/>
        <v>0</v>
      </c>
      <c r="G31" s="63" t="e">
        <f t="shared" si="4"/>
        <v>#DIV/0!</v>
      </c>
      <c r="H31" s="63" t="e">
        <f t="shared" si="5"/>
        <v>#NUM!</v>
      </c>
      <c r="I31" s="91" t="e">
        <f t="shared" si="6"/>
        <v>#NUM!</v>
      </c>
      <c r="J31" s="32"/>
      <c r="K31" s="86"/>
    </row>
    <row r="32" spans="1:11" x14ac:dyDescent="0.25">
      <c r="A32" s="36" t="s">
        <v>79</v>
      </c>
      <c r="B32" s="39" t="s">
        <v>62</v>
      </c>
      <c r="C32" s="40">
        <f t="shared" si="0"/>
        <v>0</v>
      </c>
      <c r="D32" s="71">
        <f t="shared" si="1"/>
        <v>0</v>
      </c>
      <c r="E32" s="71" t="e">
        <f t="shared" si="2"/>
        <v>#DIV/0!</v>
      </c>
      <c r="F32" s="71">
        <f t="shared" si="3"/>
        <v>0</v>
      </c>
      <c r="G32" s="63" t="e">
        <f t="shared" si="4"/>
        <v>#DIV/0!</v>
      </c>
      <c r="H32" s="63" t="e">
        <f t="shared" si="5"/>
        <v>#NUM!</v>
      </c>
      <c r="I32" s="91" t="e">
        <f t="shared" si="6"/>
        <v>#NUM!</v>
      </c>
      <c r="J32" s="32"/>
      <c r="K32" s="86"/>
    </row>
    <row r="33" spans="1:11" x14ac:dyDescent="0.25">
      <c r="A33" s="36" t="s">
        <v>80</v>
      </c>
      <c r="B33" s="39" t="s">
        <v>62</v>
      </c>
      <c r="C33" s="40">
        <f t="shared" si="0"/>
        <v>0</v>
      </c>
      <c r="D33" s="71">
        <f t="shared" si="1"/>
        <v>0</v>
      </c>
      <c r="E33" s="71" t="e">
        <f t="shared" si="2"/>
        <v>#DIV/0!</v>
      </c>
      <c r="F33" s="71">
        <f t="shared" si="3"/>
        <v>0</v>
      </c>
      <c r="G33" s="63" t="e">
        <f t="shared" si="4"/>
        <v>#DIV/0!</v>
      </c>
      <c r="H33" s="63" t="e">
        <f t="shared" si="5"/>
        <v>#NUM!</v>
      </c>
      <c r="I33" s="91" t="e">
        <f t="shared" si="6"/>
        <v>#NUM!</v>
      </c>
      <c r="J33" s="32"/>
      <c r="K33" s="86"/>
    </row>
    <row r="34" spans="1:11" x14ac:dyDescent="0.25">
      <c r="A34" s="36" t="s">
        <v>81</v>
      </c>
      <c r="B34" s="39" t="s">
        <v>62</v>
      </c>
      <c r="C34" s="40">
        <f t="shared" si="0"/>
        <v>0</v>
      </c>
      <c r="D34" s="71">
        <f t="shared" si="1"/>
        <v>0</v>
      </c>
      <c r="E34" s="71" t="e">
        <f t="shared" si="2"/>
        <v>#DIV/0!</v>
      </c>
      <c r="F34" s="71">
        <f t="shared" si="3"/>
        <v>0</v>
      </c>
      <c r="G34" s="63" t="e">
        <f t="shared" si="4"/>
        <v>#DIV/0!</v>
      </c>
      <c r="H34" s="63" t="e">
        <f t="shared" si="5"/>
        <v>#NUM!</v>
      </c>
      <c r="I34" s="91" t="e">
        <f t="shared" si="6"/>
        <v>#NUM!</v>
      </c>
      <c r="J34" s="32"/>
      <c r="K34" s="86"/>
    </row>
    <row r="35" spans="1:11" x14ac:dyDescent="0.25">
      <c r="A35" s="36" t="s">
        <v>82</v>
      </c>
      <c r="B35" s="39" t="s">
        <v>62</v>
      </c>
      <c r="C35" s="40">
        <f t="shared" si="0"/>
        <v>0</v>
      </c>
      <c r="D35" s="71">
        <f t="shared" si="1"/>
        <v>0</v>
      </c>
      <c r="E35" s="71" t="e">
        <f t="shared" si="2"/>
        <v>#DIV/0!</v>
      </c>
      <c r="F35" s="71">
        <f t="shared" si="3"/>
        <v>0</v>
      </c>
      <c r="G35" s="63" t="e">
        <f t="shared" si="4"/>
        <v>#DIV/0!</v>
      </c>
      <c r="H35" s="63" t="e">
        <f t="shared" si="5"/>
        <v>#NUM!</v>
      </c>
      <c r="I35" s="91" t="e">
        <f t="shared" si="6"/>
        <v>#NUM!</v>
      </c>
      <c r="J35" s="32"/>
      <c r="K35" s="86"/>
    </row>
    <row r="36" spans="1:11" x14ac:dyDescent="0.25">
      <c r="A36" s="36" t="s">
        <v>83</v>
      </c>
      <c r="B36" s="39" t="s">
        <v>62</v>
      </c>
      <c r="C36" s="40">
        <f t="shared" si="0"/>
        <v>0</v>
      </c>
      <c r="D36" s="71">
        <f t="shared" si="1"/>
        <v>0</v>
      </c>
      <c r="E36" s="71" t="e">
        <f t="shared" si="2"/>
        <v>#DIV/0!</v>
      </c>
      <c r="F36" s="71">
        <f t="shared" si="3"/>
        <v>0</v>
      </c>
      <c r="G36" s="63" t="e">
        <f t="shared" si="4"/>
        <v>#DIV/0!</v>
      </c>
      <c r="H36" s="63" t="e">
        <f t="shared" si="5"/>
        <v>#NUM!</v>
      </c>
      <c r="I36" s="91" t="e">
        <f t="shared" si="6"/>
        <v>#NUM!</v>
      </c>
      <c r="J36" s="32"/>
      <c r="K36" s="86"/>
    </row>
    <row r="37" spans="1:11" x14ac:dyDescent="0.25">
      <c r="A37" s="44"/>
      <c r="B37" s="39"/>
      <c r="C37" s="40"/>
      <c r="D37" s="71"/>
      <c r="E37" s="71"/>
      <c r="F37" s="71"/>
      <c r="G37" s="63"/>
      <c r="H37" s="63"/>
      <c r="I37" s="91"/>
      <c r="J37" s="32"/>
      <c r="K37" s="86"/>
    </row>
    <row r="38" spans="1:11" x14ac:dyDescent="0.25">
      <c r="A38" s="25" t="s">
        <v>84</v>
      </c>
      <c r="B38" s="39"/>
      <c r="C38" s="40"/>
      <c r="D38" s="71"/>
      <c r="E38" s="71"/>
      <c r="F38" s="71"/>
      <c r="G38" s="63"/>
      <c r="H38" s="63"/>
      <c r="I38" s="91"/>
      <c r="J38" s="32"/>
      <c r="K38" s="86"/>
    </row>
    <row r="39" spans="1:11" x14ac:dyDescent="0.25">
      <c r="A39" s="36" t="s">
        <v>86</v>
      </c>
      <c r="B39" s="39" t="s">
        <v>62</v>
      </c>
      <c r="C39" s="40">
        <f t="shared" si="0"/>
        <v>0</v>
      </c>
      <c r="D39" s="71">
        <f t="shared" si="1"/>
        <v>0</v>
      </c>
      <c r="E39" s="71" t="e">
        <f t="shared" si="2"/>
        <v>#DIV/0!</v>
      </c>
      <c r="F39" s="71">
        <f t="shared" si="3"/>
        <v>0</v>
      </c>
      <c r="G39" s="63" t="e">
        <f t="shared" si="4"/>
        <v>#DIV/0!</v>
      </c>
      <c r="H39" s="63" t="e">
        <f t="shared" si="5"/>
        <v>#NUM!</v>
      </c>
      <c r="I39" s="91" t="e">
        <f t="shared" si="6"/>
        <v>#NUM!</v>
      </c>
      <c r="J39" s="32"/>
      <c r="K39" s="86"/>
    </row>
    <row r="40" spans="1:11" x14ac:dyDescent="0.25">
      <c r="A40" s="36" t="s">
        <v>88</v>
      </c>
      <c r="B40" s="39" t="s">
        <v>62</v>
      </c>
      <c r="C40" s="40">
        <f t="shared" si="0"/>
        <v>0</v>
      </c>
      <c r="D40" s="71">
        <f t="shared" si="1"/>
        <v>0</v>
      </c>
      <c r="E40" s="71" t="e">
        <f t="shared" si="2"/>
        <v>#DIV/0!</v>
      </c>
      <c r="F40" s="71">
        <f t="shared" si="3"/>
        <v>0</v>
      </c>
      <c r="G40" s="63" t="e">
        <f t="shared" si="4"/>
        <v>#DIV/0!</v>
      </c>
      <c r="H40" s="63" t="e">
        <f t="shared" si="5"/>
        <v>#NUM!</v>
      </c>
      <c r="I40" s="91" t="e">
        <f t="shared" si="6"/>
        <v>#NUM!</v>
      </c>
      <c r="J40" s="32"/>
      <c r="K40" s="86"/>
    </row>
    <row r="41" spans="1:11" x14ac:dyDescent="0.25">
      <c r="A41" s="36" t="s">
        <v>89</v>
      </c>
      <c r="B41" s="39" t="s">
        <v>62</v>
      </c>
      <c r="C41" s="40">
        <f t="shared" si="0"/>
        <v>0</v>
      </c>
      <c r="D41" s="71">
        <f t="shared" si="1"/>
        <v>0</v>
      </c>
      <c r="E41" s="71" t="e">
        <f t="shared" si="2"/>
        <v>#DIV/0!</v>
      </c>
      <c r="F41" s="71">
        <f t="shared" si="3"/>
        <v>0</v>
      </c>
      <c r="G41" s="63" t="e">
        <f t="shared" si="4"/>
        <v>#DIV/0!</v>
      </c>
      <c r="H41" s="63" t="e">
        <f t="shared" si="5"/>
        <v>#NUM!</v>
      </c>
      <c r="I41" s="91" t="e">
        <f t="shared" si="6"/>
        <v>#NUM!</v>
      </c>
      <c r="J41" s="32"/>
      <c r="K41" s="86"/>
    </row>
    <row r="42" spans="1:11" x14ac:dyDescent="0.25">
      <c r="A42" s="36" t="s">
        <v>90</v>
      </c>
      <c r="B42" s="39" t="s">
        <v>62</v>
      </c>
      <c r="C42" s="40">
        <f t="shared" si="0"/>
        <v>0</v>
      </c>
      <c r="D42" s="71">
        <f t="shared" si="1"/>
        <v>0</v>
      </c>
      <c r="E42" s="71" t="e">
        <f t="shared" si="2"/>
        <v>#DIV/0!</v>
      </c>
      <c r="F42" s="71">
        <f t="shared" si="3"/>
        <v>0</v>
      </c>
      <c r="G42" s="63" t="e">
        <f t="shared" si="4"/>
        <v>#DIV/0!</v>
      </c>
      <c r="H42" s="63" t="e">
        <f t="shared" si="5"/>
        <v>#NUM!</v>
      </c>
      <c r="I42" s="91" t="e">
        <f t="shared" si="6"/>
        <v>#NUM!</v>
      </c>
      <c r="J42" s="32"/>
      <c r="K42" s="86"/>
    </row>
    <row r="43" spans="1:11" x14ac:dyDescent="0.25">
      <c r="A43" s="36"/>
      <c r="B43" s="39"/>
      <c r="C43" s="40"/>
      <c r="D43" s="71"/>
      <c r="E43" s="71"/>
      <c r="F43" s="71"/>
      <c r="G43" s="63"/>
      <c r="H43" s="63"/>
      <c r="I43" s="91"/>
      <c r="J43" s="32"/>
      <c r="K43" s="86"/>
    </row>
    <row r="44" spans="1:11" x14ac:dyDescent="0.25">
      <c r="A44" s="25" t="s">
        <v>91</v>
      </c>
      <c r="B44" s="39"/>
      <c r="C44" s="40"/>
      <c r="D44" s="71"/>
      <c r="E44" s="71"/>
      <c r="F44" s="71"/>
      <c r="G44" s="63"/>
      <c r="H44" s="63"/>
      <c r="I44" s="91"/>
      <c r="J44" s="32"/>
      <c r="K44" s="86"/>
    </row>
    <row r="45" spans="1:11" x14ac:dyDescent="0.25">
      <c r="A45" s="36" t="s">
        <v>92</v>
      </c>
      <c r="B45" s="39" t="s">
        <v>62</v>
      </c>
      <c r="C45" s="40">
        <f t="shared" si="0"/>
        <v>0</v>
      </c>
      <c r="D45" s="71">
        <f t="shared" si="1"/>
        <v>0</v>
      </c>
      <c r="E45" s="71" t="e">
        <f t="shared" si="2"/>
        <v>#DIV/0!</v>
      </c>
      <c r="F45" s="71">
        <f t="shared" si="3"/>
        <v>0</v>
      </c>
      <c r="G45" s="63" t="e">
        <f t="shared" si="4"/>
        <v>#DIV/0!</v>
      </c>
      <c r="H45" s="63" t="e">
        <f t="shared" si="5"/>
        <v>#NUM!</v>
      </c>
      <c r="I45" s="91" t="e">
        <f t="shared" si="6"/>
        <v>#NUM!</v>
      </c>
      <c r="J45" s="32"/>
      <c r="K45" s="86"/>
    </row>
    <row r="46" spans="1:11" s="37" customFormat="1" x14ac:dyDescent="0.25">
      <c r="A46" s="36"/>
      <c r="C46" s="40"/>
      <c r="D46" s="71"/>
      <c r="E46" s="71"/>
      <c r="F46" s="71"/>
      <c r="G46" s="63"/>
      <c r="H46" s="63"/>
      <c r="I46" s="91"/>
      <c r="J46" s="32"/>
      <c r="K46" s="86"/>
    </row>
    <row r="47" spans="1:11" x14ac:dyDescent="0.25">
      <c r="A47" s="25" t="s">
        <v>93</v>
      </c>
      <c r="B47" s="37"/>
      <c r="C47" s="40"/>
      <c r="D47" s="71"/>
      <c r="E47" s="71"/>
      <c r="F47" s="71"/>
      <c r="G47" s="63"/>
      <c r="H47" s="63"/>
      <c r="I47" s="91"/>
      <c r="J47" s="32"/>
      <c r="K47" s="86"/>
    </row>
    <row r="48" spans="1:11" x14ac:dyDescent="0.25">
      <c r="A48" s="36" t="s">
        <v>95</v>
      </c>
      <c r="B48" s="37" t="s">
        <v>62</v>
      </c>
      <c r="C48" s="40">
        <f t="shared" si="0"/>
        <v>0</v>
      </c>
      <c r="D48" s="71">
        <f t="shared" si="1"/>
        <v>0</v>
      </c>
      <c r="E48" s="71" t="e">
        <f t="shared" si="2"/>
        <v>#DIV/0!</v>
      </c>
      <c r="F48" s="71">
        <f t="shared" si="3"/>
        <v>0</v>
      </c>
      <c r="G48" s="63" t="e">
        <f t="shared" si="4"/>
        <v>#DIV/0!</v>
      </c>
      <c r="H48" s="63" t="e">
        <f t="shared" si="5"/>
        <v>#NUM!</v>
      </c>
      <c r="I48" s="91" t="e">
        <f t="shared" si="6"/>
        <v>#NUM!</v>
      </c>
      <c r="J48" s="32"/>
      <c r="K48" s="86"/>
    </row>
    <row r="49" spans="1:11" x14ac:dyDescent="0.25">
      <c r="A49" s="36" t="s">
        <v>96</v>
      </c>
      <c r="B49" s="37" t="s">
        <v>62</v>
      </c>
      <c r="C49" s="40">
        <f t="shared" si="0"/>
        <v>0</v>
      </c>
      <c r="D49" s="71">
        <f t="shared" si="1"/>
        <v>0</v>
      </c>
      <c r="E49" s="71" t="e">
        <f t="shared" si="2"/>
        <v>#DIV/0!</v>
      </c>
      <c r="F49" s="71">
        <f t="shared" si="3"/>
        <v>0</v>
      </c>
      <c r="G49" s="63" t="e">
        <f t="shared" si="4"/>
        <v>#DIV/0!</v>
      </c>
      <c r="H49" s="63" t="e">
        <f t="shared" si="5"/>
        <v>#NUM!</v>
      </c>
      <c r="I49" s="91" t="e">
        <f t="shared" si="6"/>
        <v>#NUM!</v>
      </c>
      <c r="J49" s="32"/>
      <c r="K49" s="86"/>
    </row>
    <row r="50" spans="1:11" x14ac:dyDescent="0.25">
      <c r="A50" s="36" t="s">
        <v>98</v>
      </c>
      <c r="B50" s="37" t="s">
        <v>62</v>
      </c>
      <c r="C50" s="40">
        <f t="shared" si="0"/>
        <v>0</v>
      </c>
      <c r="D50" s="71">
        <f t="shared" si="1"/>
        <v>0</v>
      </c>
      <c r="E50" s="71" t="e">
        <f t="shared" si="2"/>
        <v>#DIV/0!</v>
      </c>
      <c r="F50" s="71">
        <f t="shared" si="3"/>
        <v>0</v>
      </c>
      <c r="G50" s="63" t="e">
        <f t="shared" si="4"/>
        <v>#DIV/0!</v>
      </c>
      <c r="H50" s="63" t="e">
        <f t="shared" si="5"/>
        <v>#NUM!</v>
      </c>
      <c r="I50" s="91" t="e">
        <f t="shared" si="6"/>
        <v>#NUM!</v>
      </c>
      <c r="J50" s="32"/>
      <c r="K50" s="86"/>
    </row>
    <row r="51" spans="1:11" x14ac:dyDescent="0.25">
      <c r="A51" s="36" t="s">
        <v>99</v>
      </c>
      <c r="B51" s="37" t="s">
        <v>62</v>
      </c>
      <c r="C51" s="40">
        <f t="shared" si="0"/>
        <v>0</v>
      </c>
      <c r="D51" s="71">
        <f t="shared" si="1"/>
        <v>0</v>
      </c>
      <c r="E51" s="71" t="e">
        <f t="shared" si="2"/>
        <v>#DIV/0!</v>
      </c>
      <c r="F51" s="71">
        <f t="shared" si="3"/>
        <v>0</v>
      </c>
      <c r="G51" s="63" t="e">
        <f t="shared" si="4"/>
        <v>#DIV/0!</v>
      </c>
      <c r="H51" s="63" t="e">
        <f t="shared" si="5"/>
        <v>#NUM!</v>
      </c>
      <c r="I51" s="91" t="e">
        <f t="shared" si="6"/>
        <v>#NUM!</v>
      </c>
      <c r="J51" s="32"/>
      <c r="K51" s="86"/>
    </row>
    <row r="52" spans="1:11" x14ac:dyDescent="0.25">
      <c r="A52" s="24" t="s">
        <v>100</v>
      </c>
      <c r="B52" s="21" t="s">
        <v>62</v>
      </c>
      <c r="C52" s="82">
        <f t="shared" si="0"/>
        <v>0</v>
      </c>
      <c r="D52" s="178">
        <f t="shared" si="1"/>
        <v>0</v>
      </c>
      <c r="E52" s="178" t="e">
        <f t="shared" si="2"/>
        <v>#DIV/0!</v>
      </c>
      <c r="F52" s="178">
        <f t="shared" si="3"/>
        <v>0</v>
      </c>
      <c r="G52" s="132" t="e">
        <f t="shared" si="4"/>
        <v>#DIV/0!</v>
      </c>
      <c r="H52" s="132" t="e">
        <f t="shared" si="5"/>
        <v>#NUM!</v>
      </c>
      <c r="I52" s="133" t="e">
        <f t="shared" si="6"/>
        <v>#NUM!</v>
      </c>
      <c r="J52" s="17"/>
      <c r="K52" s="22"/>
    </row>
    <row r="54" spans="1:11" x14ac:dyDescent="0.25">
      <c r="A54" s="94" t="s">
        <v>214</v>
      </c>
    </row>
    <row r="56" spans="1:11" x14ac:dyDescent="0.25">
      <c r="A56" s="47" t="s">
        <v>104</v>
      </c>
    </row>
    <row r="57" spans="1:11" x14ac:dyDescent="0.25">
      <c r="A57" t="s">
        <v>105</v>
      </c>
      <c r="B57" s="48"/>
    </row>
    <row r="58" spans="1:11" x14ac:dyDescent="0.25">
      <c r="A58" t="s">
        <v>106</v>
      </c>
      <c r="B58" s="49"/>
    </row>
    <row r="59" spans="1:11" x14ac:dyDescent="0.25">
      <c r="A59" t="s">
        <v>107</v>
      </c>
      <c r="B59" s="50"/>
    </row>
  </sheetData>
  <sheetProtection algorithmName="SHA-512" hashValue="8MullEbLk8O29FoWg2rHnZSbr2quifhWwbTBY2Dt/4QTRtW/i3Tx3/HzWr74qcEYAmWnTk1Vsnu6pIaFkHw4/Q==" saltValue="D9p5npbvnYdbjFOfMSfBEw==" spinCount="100000" sheet="1" objects="1" scenarios="1"/>
  <mergeCells count="1">
    <mergeCell ref="C2:I2"/>
  </mergeCells>
  <conditionalFormatting sqref="C9:C52">
    <cfRule type="colorScale" priority="1">
      <colorScale>
        <cfvo type="num" val="0"/>
        <cfvo type="num" val="1"/>
        <cfvo type="num" val="5"/>
        <color theme="5"/>
        <color theme="9"/>
        <color theme="6"/>
      </colorScale>
    </cfRule>
  </conditionalFormatting>
  <pageMargins left="0.70866141732283472" right="0.70866141732283472" top="0.74803149606299213" bottom="0.74803149606299213" header="0.31496062992125984" footer="0.31496062992125984"/>
  <pageSetup paperSize="8" scale="48" orientation="landscape"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499984740745262"/>
  </sheetPr>
  <dimension ref="A1:AF59"/>
  <sheetViews>
    <sheetView zoomScale="90" zoomScaleNormal="90" workbookViewId="0">
      <pane xSplit="1" topLeftCell="B1" activePane="topRight" state="frozen"/>
      <selection pane="topRight" activeCell="D4" sqref="D4"/>
    </sheetView>
  </sheetViews>
  <sheetFormatPr defaultRowHeight="15" x14ac:dyDescent="0.25"/>
  <cols>
    <col min="1" max="1" width="24.5703125" bestFit="1" customWidth="1"/>
    <col min="2" max="2" width="6.5703125" bestFit="1" customWidth="1"/>
    <col min="3" max="6" width="15.140625" style="45" customWidth="1"/>
    <col min="7" max="7" width="17" style="45" bestFit="1" customWidth="1"/>
    <col min="8" max="9" width="15.140625" style="45" customWidth="1"/>
    <col min="10" max="10" width="14.85546875" style="33" customWidth="1"/>
    <col min="11" max="11" width="14" customWidth="1"/>
    <col min="12" max="26" width="15.140625" style="45" customWidth="1"/>
    <col min="27" max="27" width="19.42578125" style="45" bestFit="1" customWidth="1"/>
    <col min="28" max="32" width="19.42578125" style="45" customWidth="1"/>
  </cols>
  <sheetData>
    <row r="1" spans="1:32" ht="18.75" x14ac:dyDescent="0.3">
      <c r="A1" s="171" t="s">
        <v>374</v>
      </c>
    </row>
    <row r="2" spans="1:32" s="4" customFormat="1" ht="18.75" x14ac:dyDescent="0.3">
      <c r="A2" s="167"/>
      <c r="B2" s="167"/>
      <c r="C2" s="638"/>
      <c r="D2" s="638"/>
      <c r="E2" s="638"/>
      <c r="F2" s="638"/>
      <c r="G2" s="638"/>
      <c r="H2" s="638"/>
      <c r="I2" s="638"/>
      <c r="J2" s="195"/>
      <c r="L2" s="233"/>
      <c r="M2" s="233"/>
      <c r="N2" s="233"/>
      <c r="O2" s="233"/>
      <c r="P2" s="233"/>
      <c r="Q2" s="233"/>
      <c r="R2" s="233"/>
      <c r="S2" s="233"/>
      <c r="T2" s="233"/>
      <c r="U2" s="233"/>
      <c r="V2" s="233"/>
      <c r="W2" s="233"/>
      <c r="X2" s="233"/>
      <c r="Y2" s="233"/>
      <c r="Z2" s="233"/>
      <c r="AA2" s="195"/>
      <c r="AB2" s="195"/>
      <c r="AC2" s="195"/>
      <c r="AD2" s="195"/>
      <c r="AE2" s="195"/>
      <c r="AF2" s="195"/>
    </row>
    <row r="3" spans="1:32" s="14" customFormat="1" ht="30" customHeight="1" x14ac:dyDescent="0.25">
      <c r="A3" s="126" t="s">
        <v>118</v>
      </c>
      <c r="B3" s="124"/>
      <c r="C3" s="126"/>
      <c r="D3" s="282"/>
      <c r="E3" s="124"/>
      <c r="F3" s="282"/>
      <c r="G3" s="124"/>
      <c r="H3" s="124"/>
      <c r="I3" s="125"/>
      <c r="J3" s="642" t="s">
        <v>210</v>
      </c>
      <c r="K3" s="643"/>
      <c r="L3" s="639" t="s">
        <v>563</v>
      </c>
      <c r="M3" s="640"/>
      <c r="N3" s="640"/>
      <c r="O3" s="640"/>
      <c r="P3" s="640"/>
      <c r="Q3" s="640"/>
      <c r="R3" s="640"/>
      <c r="S3" s="640"/>
      <c r="T3" s="641"/>
      <c r="U3" s="546" t="s">
        <v>563</v>
      </c>
      <c r="V3" s="409"/>
      <c r="W3" s="409"/>
      <c r="X3" s="409"/>
      <c r="Y3" s="409"/>
      <c r="Z3" s="409" t="s">
        <v>273</v>
      </c>
      <c r="AA3" s="657" t="s">
        <v>119</v>
      </c>
      <c r="AB3" s="657"/>
      <c r="AC3" s="657"/>
      <c r="AD3" s="657"/>
      <c r="AE3" s="657" t="s">
        <v>120</v>
      </c>
      <c r="AF3" s="657"/>
    </row>
    <row r="4" spans="1:32" s="14" customFormat="1" ht="78" customHeight="1" x14ac:dyDescent="0.25">
      <c r="A4" s="126" t="s">
        <v>145</v>
      </c>
      <c r="B4" s="124"/>
      <c r="C4" s="126"/>
      <c r="D4" s="282"/>
      <c r="E4" s="124"/>
      <c r="F4" s="282"/>
      <c r="G4" s="124"/>
      <c r="H4" s="124"/>
      <c r="I4" s="125"/>
      <c r="J4" s="658" t="s">
        <v>211</v>
      </c>
      <c r="K4" s="659"/>
      <c r="L4" s="539" t="s">
        <v>582</v>
      </c>
      <c r="M4" s="540" t="s">
        <v>581</v>
      </c>
      <c r="N4" s="540" t="s">
        <v>580</v>
      </c>
      <c r="O4" s="540" t="s">
        <v>579</v>
      </c>
      <c r="P4" s="540" t="s">
        <v>578</v>
      </c>
      <c r="Q4" s="540" t="s">
        <v>577</v>
      </c>
      <c r="R4" s="540" t="s">
        <v>576</v>
      </c>
      <c r="S4" s="540" t="s">
        <v>575</v>
      </c>
      <c r="T4" s="551" t="s">
        <v>574</v>
      </c>
      <c r="U4" s="549" t="s">
        <v>564</v>
      </c>
      <c r="V4" s="409"/>
      <c r="W4" s="409"/>
      <c r="X4" s="409"/>
      <c r="Y4" s="409"/>
      <c r="Z4" s="409"/>
      <c r="AA4" s="409"/>
      <c r="AB4" s="409"/>
      <c r="AC4" s="409"/>
      <c r="AD4" s="409"/>
      <c r="AE4" s="409"/>
      <c r="AF4" s="409"/>
    </row>
    <row r="5" spans="1:32" s="14" customFormat="1" x14ac:dyDescent="0.25">
      <c r="A5" s="126" t="s">
        <v>37</v>
      </c>
      <c r="B5" s="124"/>
      <c r="C5" s="32"/>
      <c r="D5" s="33"/>
      <c r="E5" s="33"/>
      <c r="F5" s="33"/>
      <c r="G5" s="33"/>
      <c r="H5" s="33"/>
      <c r="I5" s="31"/>
      <c r="J5" s="364" t="s">
        <v>212</v>
      </c>
      <c r="K5" s="370" t="s">
        <v>212</v>
      </c>
      <c r="L5" s="364" t="s">
        <v>561</v>
      </c>
      <c r="M5" s="364" t="s">
        <v>561</v>
      </c>
      <c r="N5" s="364" t="s">
        <v>561</v>
      </c>
      <c r="O5" s="364" t="s">
        <v>561</v>
      </c>
      <c r="P5" s="364" t="s">
        <v>561</v>
      </c>
      <c r="Q5" s="364" t="s">
        <v>561</v>
      </c>
      <c r="R5" s="364" t="s">
        <v>561</v>
      </c>
      <c r="S5" s="364" t="s">
        <v>561</v>
      </c>
      <c r="T5" s="401" t="s">
        <v>561</v>
      </c>
      <c r="U5" s="414" t="s">
        <v>561</v>
      </c>
      <c r="V5" s="366"/>
      <c r="W5" s="366"/>
      <c r="X5" s="366"/>
      <c r="Y5" s="366"/>
      <c r="Z5" s="367"/>
      <c r="AA5" s="370"/>
      <c r="AB5" s="370"/>
      <c r="AC5" s="370"/>
      <c r="AD5" s="370"/>
      <c r="AE5" s="370"/>
      <c r="AF5" s="370"/>
    </row>
    <row r="6" spans="1:32" s="45" customFormat="1" x14ac:dyDescent="0.25">
      <c r="A6" s="38" t="s">
        <v>104</v>
      </c>
      <c r="B6" s="32"/>
      <c r="C6" s="32"/>
      <c r="D6" s="33"/>
      <c r="E6" s="33"/>
      <c r="F6" s="33"/>
      <c r="G6" s="33"/>
      <c r="H6" s="33"/>
      <c r="I6" s="31"/>
      <c r="J6" s="32">
        <v>1</v>
      </c>
      <c r="K6" s="33">
        <v>1</v>
      </c>
      <c r="L6" s="32">
        <v>1</v>
      </c>
      <c r="M6" s="33">
        <v>1</v>
      </c>
      <c r="N6" s="33">
        <v>1</v>
      </c>
      <c r="O6" s="33">
        <v>1</v>
      </c>
      <c r="P6" s="33">
        <v>1</v>
      </c>
      <c r="Q6" s="33">
        <v>1</v>
      </c>
      <c r="R6" s="33">
        <v>1</v>
      </c>
      <c r="S6" s="33">
        <v>1</v>
      </c>
      <c r="T6" s="31">
        <v>1</v>
      </c>
      <c r="U6" s="31">
        <v>1</v>
      </c>
      <c r="V6" s="33"/>
      <c r="W6" s="33"/>
      <c r="X6" s="33"/>
      <c r="Y6" s="33"/>
      <c r="Z6" s="33"/>
      <c r="AA6" s="33"/>
      <c r="AB6" s="33"/>
      <c r="AC6" s="33"/>
      <c r="AD6" s="33"/>
      <c r="AE6" s="33"/>
      <c r="AF6" s="33"/>
    </row>
    <row r="7" spans="1:32" s="14" customFormat="1" x14ac:dyDescent="0.25">
      <c r="A7" s="60" t="s">
        <v>219</v>
      </c>
      <c r="B7" s="16"/>
      <c r="C7" s="15" t="s">
        <v>104</v>
      </c>
      <c r="D7" s="16" t="s">
        <v>383</v>
      </c>
      <c r="E7" s="16" t="s">
        <v>208</v>
      </c>
      <c r="F7" s="16" t="s">
        <v>384</v>
      </c>
      <c r="G7" s="16" t="s">
        <v>446</v>
      </c>
      <c r="H7" s="16" t="s">
        <v>227</v>
      </c>
      <c r="I7" s="61" t="s">
        <v>209</v>
      </c>
      <c r="J7" s="15" t="s">
        <v>186</v>
      </c>
      <c r="K7" s="16" t="s">
        <v>186</v>
      </c>
      <c r="L7" s="15" t="s">
        <v>185</v>
      </c>
      <c r="M7" s="16" t="s">
        <v>185</v>
      </c>
      <c r="N7" s="16" t="s">
        <v>185</v>
      </c>
      <c r="O7" s="16" t="s">
        <v>185</v>
      </c>
      <c r="P7" s="16" t="s">
        <v>185</v>
      </c>
      <c r="Q7" s="16" t="s">
        <v>185</v>
      </c>
      <c r="R7" s="16" t="s">
        <v>185</v>
      </c>
      <c r="S7" s="16" t="s">
        <v>185</v>
      </c>
      <c r="T7" s="61" t="s">
        <v>185</v>
      </c>
      <c r="U7" s="61" t="s">
        <v>185</v>
      </c>
      <c r="V7" s="409"/>
      <c r="W7" s="409"/>
      <c r="X7" s="409"/>
      <c r="Y7" s="409"/>
      <c r="Z7" s="409"/>
      <c r="AA7" s="409"/>
      <c r="AB7" s="409"/>
      <c r="AC7" s="409"/>
      <c r="AD7" s="409"/>
      <c r="AE7" s="409"/>
      <c r="AF7" s="409"/>
    </row>
    <row r="8" spans="1:32" x14ac:dyDescent="0.25">
      <c r="A8" s="25" t="s">
        <v>49</v>
      </c>
      <c r="B8" s="26" t="s">
        <v>50</v>
      </c>
      <c r="C8" s="27"/>
      <c r="D8" s="28"/>
      <c r="E8" s="28"/>
      <c r="F8" s="28"/>
      <c r="G8" s="28"/>
      <c r="H8" s="28"/>
      <c r="I8" s="29"/>
      <c r="J8" s="32"/>
      <c r="K8" s="37"/>
      <c r="L8" s="555"/>
      <c r="M8" s="396"/>
      <c r="N8" s="418"/>
      <c r="O8" s="418"/>
      <c r="P8" s="418"/>
      <c r="Q8" s="418"/>
      <c r="R8" s="418"/>
      <c r="S8" s="418"/>
      <c r="T8" s="554"/>
      <c r="U8" s="554"/>
      <c r="V8" s="28"/>
      <c r="W8" s="28"/>
      <c r="X8" s="28"/>
      <c r="Y8" s="28"/>
      <c r="Z8" s="28"/>
      <c r="AA8" s="33"/>
      <c r="AB8" s="33"/>
      <c r="AC8" s="33"/>
      <c r="AD8" s="33"/>
      <c r="AE8" s="33"/>
      <c r="AF8" s="33"/>
    </row>
    <row r="9" spans="1:32" x14ac:dyDescent="0.25">
      <c r="A9" s="36" t="s">
        <v>51</v>
      </c>
      <c r="B9" s="37" t="s">
        <v>231</v>
      </c>
      <c r="C9" s="424">
        <f>COUNT(J9:U9)</f>
        <v>0</v>
      </c>
      <c r="D9" s="425">
        <f>MIN(J9:U9)</f>
        <v>0</v>
      </c>
      <c r="E9" s="426" t="e">
        <f>AVERAGE(J9:U9)</f>
        <v>#DIV/0!</v>
      </c>
      <c r="F9" s="426">
        <f>MAX(J9:U9)</f>
        <v>0</v>
      </c>
      <c r="G9" s="427" t="e">
        <f>STDEV(J9:U9)</f>
        <v>#DIV/0!</v>
      </c>
      <c r="H9" s="427" t="e">
        <f>PERCENTILE(J9:U9,0.75)</f>
        <v>#NUM!</v>
      </c>
      <c r="I9" s="428" t="e">
        <f>PERCENTILE(J9:U9,0.9)</f>
        <v>#NUM!</v>
      </c>
      <c r="J9" s="198"/>
      <c r="K9" s="396"/>
      <c r="L9" s="556"/>
      <c r="M9" s="396"/>
      <c r="N9" s="419"/>
      <c r="O9" s="419"/>
      <c r="P9" s="420"/>
      <c r="Q9" s="419"/>
      <c r="R9" s="419"/>
      <c r="S9" s="419"/>
      <c r="T9" s="435"/>
      <c r="U9" s="435"/>
      <c r="V9" s="98"/>
      <c r="W9" s="63"/>
      <c r="X9" s="63"/>
      <c r="Y9" s="98"/>
      <c r="Z9" s="63"/>
      <c r="AA9" s="33"/>
      <c r="AB9" s="33"/>
      <c r="AC9" s="33"/>
      <c r="AD9" s="33"/>
      <c r="AE9" s="33"/>
      <c r="AF9" s="33"/>
    </row>
    <row r="10" spans="1:32" x14ac:dyDescent="0.25">
      <c r="A10" s="36" t="s">
        <v>52</v>
      </c>
      <c r="B10" s="37" t="s">
        <v>53</v>
      </c>
      <c r="C10" s="424">
        <f>COUNT(J10:U10)</f>
        <v>10</v>
      </c>
      <c r="D10" s="425">
        <f t="shared" ref="D10:D52" si="0">MIN(J10:U10)</f>
        <v>1.3</v>
      </c>
      <c r="E10" s="425">
        <f t="shared" ref="E10:E52" si="1">AVERAGE(J10:U10)</f>
        <v>5.6</v>
      </c>
      <c r="F10" s="426">
        <f t="shared" ref="F10:F52" si="2">MAX(J10:U10)</f>
        <v>19</v>
      </c>
      <c r="G10" s="419">
        <f t="shared" ref="G10:G52" si="3">STDEV(J10:U10)</f>
        <v>5.8095706477424915</v>
      </c>
      <c r="H10" s="419">
        <f t="shared" ref="H10:H52" si="4">PERCENTILE(J10:U10,0.75)</f>
        <v>5.2</v>
      </c>
      <c r="I10" s="428">
        <f t="shared" ref="I10:I52" si="5">PERCENTILE(J10:U10,0.9)</f>
        <v>13.599999999999998</v>
      </c>
      <c r="J10" s="198"/>
      <c r="K10" s="396"/>
      <c r="L10" s="198">
        <v>1.8</v>
      </c>
      <c r="M10" s="396">
        <v>2.1</v>
      </c>
      <c r="N10" s="396">
        <v>2.2999999999999998</v>
      </c>
      <c r="O10" s="396">
        <v>2.9</v>
      </c>
      <c r="P10" s="396">
        <v>13</v>
      </c>
      <c r="Q10" s="396">
        <v>5.2</v>
      </c>
      <c r="R10" s="396">
        <v>19</v>
      </c>
      <c r="S10" s="396">
        <v>5.2</v>
      </c>
      <c r="T10" s="398">
        <v>3.2</v>
      </c>
      <c r="U10" s="398">
        <v>1.3</v>
      </c>
      <c r="V10" s="33"/>
      <c r="W10" s="33"/>
      <c r="X10" s="33"/>
      <c r="Y10" s="33"/>
      <c r="Z10" s="33"/>
      <c r="AA10" s="33"/>
      <c r="AB10" s="33"/>
      <c r="AC10" s="33"/>
      <c r="AD10" s="33"/>
      <c r="AE10" s="33"/>
      <c r="AF10" s="33"/>
    </row>
    <row r="11" spans="1:32" x14ac:dyDescent="0.25">
      <c r="A11" s="36" t="s">
        <v>54</v>
      </c>
      <c r="B11" s="37" t="s">
        <v>53</v>
      </c>
      <c r="C11" s="424">
        <f>COUNT(J11:U11)</f>
        <v>0</v>
      </c>
      <c r="D11" s="425">
        <f t="shared" si="0"/>
        <v>0</v>
      </c>
      <c r="E11" s="426" t="e">
        <f t="shared" si="1"/>
        <v>#DIV/0!</v>
      </c>
      <c r="F11" s="426">
        <f t="shared" si="2"/>
        <v>0</v>
      </c>
      <c r="G11" s="427" t="e">
        <f t="shared" si="3"/>
        <v>#DIV/0!</v>
      </c>
      <c r="H11" s="427" t="e">
        <f t="shared" si="4"/>
        <v>#NUM!</v>
      </c>
      <c r="I11" s="428" t="e">
        <f t="shared" si="5"/>
        <v>#NUM!</v>
      </c>
      <c r="J11" s="198"/>
      <c r="K11" s="396"/>
      <c r="L11" s="198"/>
      <c r="M11" s="396"/>
      <c r="N11" s="396"/>
      <c r="O11" s="396"/>
      <c r="P11" s="396"/>
      <c r="Q11" s="396"/>
      <c r="R11" s="396"/>
      <c r="S11" s="396"/>
      <c r="T11" s="398"/>
      <c r="U11" s="398"/>
      <c r="V11" s="33"/>
      <c r="W11" s="33"/>
      <c r="X11" s="33"/>
      <c r="Y11" s="33"/>
      <c r="Z11" s="33"/>
      <c r="AA11" s="33"/>
      <c r="AB11" s="33"/>
      <c r="AC11" s="33"/>
      <c r="AD11" s="33"/>
      <c r="AE11" s="33"/>
      <c r="AF11" s="33"/>
    </row>
    <row r="12" spans="1:32" x14ac:dyDescent="0.25">
      <c r="A12" s="36" t="s">
        <v>55</v>
      </c>
      <c r="B12" s="37" t="s">
        <v>53</v>
      </c>
      <c r="C12" s="424">
        <f>COUNT(J12:U12)</f>
        <v>0</v>
      </c>
      <c r="D12" s="425">
        <f t="shared" si="0"/>
        <v>0</v>
      </c>
      <c r="E12" s="426" t="e">
        <f t="shared" si="1"/>
        <v>#DIV/0!</v>
      </c>
      <c r="F12" s="426">
        <f t="shared" si="2"/>
        <v>0</v>
      </c>
      <c r="G12" s="427" t="e">
        <f t="shared" si="3"/>
        <v>#DIV/0!</v>
      </c>
      <c r="H12" s="427" t="e">
        <f t="shared" si="4"/>
        <v>#NUM!</v>
      </c>
      <c r="I12" s="428" t="e">
        <f t="shared" si="5"/>
        <v>#NUM!</v>
      </c>
      <c r="J12" s="198"/>
      <c r="K12" s="396"/>
      <c r="L12" s="198"/>
      <c r="M12" s="396"/>
      <c r="N12" s="396"/>
      <c r="O12" s="396"/>
      <c r="P12" s="396"/>
      <c r="Q12" s="396"/>
      <c r="R12" s="396"/>
      <c r="S12" s="396"/>
      <c r="T12" s="398"/>
      <c r="U12" s="398"/>
      <c r="V12" s="33"/>
      <c r="W12" s="33"/>
      <c r="X12" s="33"/>
      <c r="Y12" s="33"/>
      <c r="Z12" s="33"/>
      <c r="AA12" s="33"/>
      <c r="AB12" s="33"/>
      <c r="AC12" s="33"/>
      <c r="AD12" s="33"/>
      <c r="AE12" s="33"/>
      <c r="AF12" s="33"/>
    </row>
    <row r="13" spans="1:32" x14ac:dyDescent="0.25">
      <c r="A13" s="36"/>
      <c r="B13" s="37"/>
      <c r="C13" s="424"/>
      <c r="D13" s="425"/>
      <c r="E13" s="426"/>
      <c r="F13" s="426"/>
      <c r="G13" s="427"/>
      <c r="H13" s="427"/>
      <c r="I13" s="428"/>
      <c r="J13" s="198"/>
      <c r="K13" s="396"/>
      <c r="L13" s="198"/>
      <c r="M13" s="396"/>
      <c r="N13" s="396"/>
      <c r="O13" s="396"/>
      <c r="P13" s="396"/>
      <c r="Q13" s="396"/>
      <c r="R13" s="396"/>
      <c r="S13" s="396"/>
      <c r="T13" s="398"/>
      <c r="U13" s="398"/>
      <c r="V13" s="33"/>
      <c r="W13" s="33"/>
      <c r="X13" s="33"/>
      <c r="Y13" s="33"/>
      <c r="Z13" s="33"/>
      <c r="AA13" s="33"/>
      <c r="AB13" s="33"/>
      <c r="AC13" s="33"/>
      <c r="AD13" s="33"/>
      <c r="AE13" s="33"/>
      <c r="AF13" s="33"/>
    </row>
    <row r="14" spans="1:32" x14ac:dyDescent="0.25">
      <c r="A14" s="25" t="s">
        <v>56</v>
      </c>
      <c r="B14" s="26"/>
      <c r="C14" s="424"/>
      <c r="D14" s="425"/>
      <c r="E14" s="426"/>
      <c r="F14" s="426"/>
      <c r="G14" s="427"/>
      <c r="H14" s="427"/>
      <c r="I14" s="428"/>
      <c r="J14" s="198"/>
      <c r="K14" s="396"/>
      <c r="L14" s="198"/>
      <c r="M14" s="396"/>
      <c r="N14" s="418"/>
      <c r="O14" s="418"/>
      <c r="P14" s="418"/>
      <c r="Q14" s="418"/>
      <c r="R14" s="418"/>
      <c r="S14" s="418"/>
      <c r="T14" s="554"/>
      <c r="U14" s="554"/>
      <c r="V14" s="28"/>
      <c r="W14" s="28"/>
      <c r="X14" s="28"/>
      <c r="Y14" s="28"/>
      <c r="Z14" s="28"/>
      <c r="AA14" s="33"/>
      <c r="AB14" s="33"/>
      <c r="AC14" s="33"/>
      <c r="AD14" s="33"/>
      <c r="AE14" s="33"/>
      <c r="AF14" s="33"/>
    </row>
    <row r="15" spans="1:32" x14ac:dyDescent="0.25">
      <c r="A15" s="36" t="s">
        <v>57</v>
      </c>
      <c r="B15" s="37" t="s">
        <v>53</v>
      </c>
      <c r="C15" s="424">
        <f t="shared" ref="C15:C52" si="6">COUNT(J15:U15)</f>
        <v>10</v>
      </c>
      <c r="D15" s="436">
        <f t="shared" si="0"/>
        <v>5.0000000000000001E-3</v>
      </c>
      <c r="E15" s="436">
        <f t="shared" si="1"/>
        <v>3.5300000000000012E-2</v>
      </c>
      <c r="F15" s="436">
        <f t="shared" si="2"/>
        <v>0.16</v>
      </c>
      <c r="G15" s="437">
        <f t="shared" si="3"/>
        <v>4.7022571412272014E-2</v>
      </c>
      <c r="H15" s="437">
        <f t="shared" si="4"/>
        <v>3.125E-2</v>
      </c>
      <c r="I15" s="438">
        <f t="shared" si="5"/>
        <v>7.2699999999999959E-2</v>
      </c>
      <c r="J15" s="198"/>
      <c r="K15" s="396"/>
      <c r="L15" s="198">
        <v>1.4E-2</v>
      </c>
      <c r="M15" s="396">
        <v>1.2E-2</v>
      </c>
      <c r="N15" s="330">
        <v>5.0000000000000001E-3</v>
      </c>
      <c r="O15" s="396">
        <v>0.16</v>
      </c>
      <c r="P15" s="396">
        <v>3.3000000000000002E-2</v>
      </c>
      <c r="Q15" s="396">
        <v>1.4E-2</v>
      </c>
      <c r="R15" s="396">
        <v>6.3E-2</v>
      </c>
      <c r="S15" s="396">
        <v>2.5999999999999999E-2</v>
      </c>
      <c r="T15" s="197">
        <v>5.0000000000000001E-3</v>
      </c>
      <c r="U15" s="398">
        <v>2.1000000000000001E-2</v>
      </c>
      <c r="V15" s="33"/>
      <c r="W15" s="33"/>
      <c r="X15" s="33"/>
      <c r="Y15" s="68"/>
      <c r="Z15" s="33"/>
      <c r="AA15" s="33"/>
      <c r="AB15" s="33"/>
      <c r="AC15" s="33"/>
      <c r="AD15" s="33"/>
      <c r="AE15" s="33"/>
      <c r="AF15" s="33"/>
    </row>
    <row r="16" spans="1:32" x14ac:dyDescent="0.25">
      <c r="A16" s="36" t="s">
        <v>59</v>
      </c>
      <c r="B16" s="37" t="s">
        <v>53</v>
      </c>
      <c r="C16" s="424">
        <f t="shared" si="6"/>
        <v>10</v>
      </c>
      <c r="D16" s="425">
        <f t="shared" si="0"/>
        <v>0.62</v>
      </c>
      <c r="E16" s="425">
        <f t="shared" si="1"/>
        <v>1.673</v>
      </c>
      <c r="F16" s="425">
        <f t="shared" si="2"/>
        <v>3.2</v>
      </c>
      <c r="G16" s="419">
        <f t="shared" si="3"/>
        <v>0.97871854994170837</v>
      </c>
      <c r="H16" s="419">
        <f t="shared" si="4"/>
        <v>2.5750000000000002</v>
      </c>
      <c r="I16" s="435">
        <f t="shared" si="5"/>
        <v>2.75</v>
      </c>
      <c r="J16" s="198"/>
      <c r="K16" s="396"/>
      <c r="L16" s="198">
        <v>0.62</v>
      </c>
      <c r="M16" s="396">
        <v>0.87</v>
      </c>
      <c r="N16" s="396">
        <v>2.5</v>
      </c>
      <c r="O16" s="396">
        <v>3.2</v>
      </c>
      <c r="P16" s="396">
        <v>2.6</v>
      </c>
      <c r="Q16" s="396">
        <v>1.6</v>
      </c>
      <c r="R16" s="396">
        <v>0.71</v>
      </c>
      <c r="S16" s="396">
        <v>2.7</v>
      </c>
      <c r="T16" s="398">
        <v>1</v>
      </c>
      <c r="U16" s="398">
        <v>0.93</v>
      </c>
      <c r="V16" s="33"/>
      <c r="W16" s="33"/>
      <c r="X16" s="33"/>
      <c r="Y16" s="33"/>
      <c r="Z16" s="33"/>
      <c r="AA16" s="33"/>
      <c r="AB16" s="33"/>
      <c r="AC16" s="33"/>
      <c r="AD16" s="33"/>
      <c r="AE16" s="33"/>
      <c r="AF16" s="33"/>
    </row>
    <row r="17" spans="1:32" x14ac:dyDescent="0.25">
      <c r="A17" s="36"/>
      <c r="B17" s="37"/>
      <c r="C17" s="424"/>
      <c r="D17" s="425"/>
      <c r="E17" s="426"/>
      <c r="F17" s="426"/>
      <c r="G17" s="427"/>
      <c r="H17" s="427"/>
      <c r="I17" s="428"/>
      <c r="J17" s="198"/>
      <c r="K17" s="396"/>
      <c r="L17" s="198"/>
      <c r="M17" s="396"/>
      <c r="N17" s="396"/>
      <c r="O17" s="396"/>
      <c r="P17" s="396"/>
      <c r="Q17" s="396"/>
      <c r="R17" s="396"/>
      <c r="S17" s="396"/>
      <c r="T17" s="398"/>
      <c r="U17" s="398"/>
      <c r="V17" s="33"/>
      <c r="W17" s="33"/>
      <c r="X17" s="33"/>
      <c r="Y17" s="33"/>
      <c r="Z17" s="33"/>
      <c r="AA17" s="33"/>
      <c r="AB17" s="33"/>
      <c r="AC17" s="33"/>
      <c r="AD17" s="33"/>
      <c r="AE17" s="33"/>
      <c r="AF17" s="33"/>
    </row>
    <row r="18" spans="1:32" x14ac:dyDescent="0.25">
      <c r="A18" s="25" t="s">
        <v>60</v>
      </c>
      <c r="B18" s="26"/>
      <c r="C18" s="424"/>
      <c r="D18" s="425"/>
      <c r="E18" s="426"/>
      <c r="F18" s="426"/>
      <c r="G18" s="427"/>
      <c r="H18" s="427"/>
      <c r="I18" s="428"/>
      <c r="J18" s="198"/>
      <c r="K18" s="396"/>
      <c r="L18" s="198"/>
      <c r="M18" s="396"/>
      <c r="N18" s="418"/>
      <c r="O18" s="418"/>
      <c r="P18" s="418"/>
      <c r="Q18" s="421"/>
      <c r="R18" s="418"/>
      <c r="S18" s="418"/>
      <c r="T18" s="554"/>
      <c r="U18" s="554"/>
      <c r="V18" s="28"/>
      <c r="W18" s="28"/>
      <c r="X18" s="28"/>
      <c r="Y18" s="28"/>
      <c r="Z18" s="28"/>
      <c r="AA18" s="33"/>
      <c r="AB18" s="33"/>
      <c r="AC18" s="33"/>
      <c r="AD18" s="33"/>
      <c r="AE18" s="33"/>
      <c r="AF18" s="33"/>
    </row>
    <row r="19" spans="1:32" x14ac:dyDescent="0.25">
      <c r="A19" s="36" t="s">
        <v>61</v>
      </c>
      <c r="B19" s="37" t="s">
        <v>62</v>
      </c>
      <c r="C19" s="424">
        <f t="shared" si="6"/>
        <v>10</v>
      </c>
      <c r="D19" s="425">
        <f t="shared" si="0"/>
        <v>2.5</v>
      </c>
      <c r="E19" s="426">
        <f t="shared" si="1"/>
        <v>59.05</v>
      </c>
      <c r="F19" s="426">
        <f t="shared" si="2"/>
        <v>300</v>
      </c>
      <c r="G19" s="427">
        <f t="shared" si="3"/>
        <v>86.920925111403548</v>
      </c>
      <c r="H19" s="427">
        <f t="shared" si="4"/>
        <v>48.75</v>
      </c>
      <c r="I19" s="428">
        <f t="shared" si="5"/>
        <v>95.699999999999918</v>
      </c>
      <c r="J19" s="198"/>
      <c r="K19" s="396"/>
      <c r="L19" s="198">
        <v>22</v>
      </c>
      <c r="M19" s="330">
        <v>2.5</v>
      </c>
      <c r="N19" s="396">
        <v>26</v>
      </c>
      <c r="O19" s="396">
        <v>27</v>
      </c>
      <c r="P19" s="396">
        <v>49</v>
      </c>
      <c r="Q19" s="396">
        <v>73</v>
      </c>
      <c r="R19" s="396">
        <v>19</v>
      </c>
      <c r="S19" s="396">
        <v>48</v>
      </c>
      <c r="T19" s="398">
        <v>24</v>
      </c>
      <c r="U19" s="213">
        <v>300</v>
      </c>
      <c r="V19" s="33"/>
      <c r="W19" s="33"/>
      <c r="X19" s="33"/>
      <c r="Y19" s="33"/>
      <c r="Z19" s="33"/>
      <c r="AA19" s="33"/>
      <c r="AB19" s="33"/>
      <c r="AC19" s="33"/>
      <c r="AD19" s="33"/>
      <c r="AE19" s="33"/>
      <c r="AF19" s="33"/>
    </row>
    <row r="20" spans="1:32" x14ac:dyDescent="0.25">
      <c r="A20" s="36" t="s">
        <v>63</v>
      </c>
      <c r="B20" s="37" t="s">
        <v>62</v>
      </c>
      <c r="C20" s="424">
        <f t="shared" si="6"/>
        <v>5</v>
      </c>
      <c r="D20" s="425">
        <f t="shared" si="0"/>
        <v>11</v>
      </c>
      <c r="E20" s="426">
        <f t="shared" si="1"/>
        <v>90</v>
      </c>
      <c r="F20" s="426">
        <f t="shared" si="2"/>
        <v>300</v>
      </c>
      <c r="G20" s="427">
        <f t="shared" si="3"/>
        <v>120.13950224634694</v>
      </c>
      <c r="H20" s="427">
        <f t="shared" si="4"/>
        <v>79</v>
      </c>
      <c r="I20" s="428">
        <f t="shared" si="5"/>
        <v>211.59999999999991</v>
      </c>
      <c r="J20" s="198"/>
      <c r="K20" s="396"/>
      <c r="L20" s="198"/>
      <c r="M20" s="396"/>
      <c r="N20" s="396"/>
      <c r="O20" s="396"/>
      <c r="P20" s="396"/>
      <c r="Q20" s="396">
        <v>79</v>
      </c>
      <c r="R20" s="396">
        <v>11</v>
      </c>
      <c r="S20" s="396">
        <v>36</v>
      </c>
      <c r="T20" s="398">
        <v>24</v>
      </c>
      <c r="U20" s="398">
        <v>300</v>
      </c>
      <c r="V20" s="33"/>
      <c r="W20" s="33"/>
      <c r="X20" s="33"/>
      <c r="Y20" s="33"/>
      <c r="Z20" s="33"/>
      <c r="AA20" s="33"/>
      <c r="AB20" s="33"/>
      <c r="AC20" s="33"/>
      <c r="AD20" s="33"/>
      <c r="AE20" s="33"/>
      <c r="AF20" s="33"/>
    </row>
    <row r="21" spans="1:32" x14ac:dyDescent="0.25">
      <c r="A21" s="36" t="s">
        <v>65</v>
      </c>
      <c r="B21" s="37" t="s">
        <v>62</v>
      </c>
      <c r="C21" s="424">
        <f t="shared" si="6"/>
        <v>12</v>
      </c>
      <c r="D21" s="425">
        <f t="shared" si="0"/>
        <v>110</v>
      </c>
      <c r="E21" s="426">
        <f t="shared" si="1"/>
        <v>1508.3333333333333</v>
      </c>
      <c r="F21" s="426">
        <f t="shared" si="2"/>
        <v>3500</v>
      </c>
      <c r="G21" s="427">
        <f t="shared" si="3"/>
        <v>829.8612516377043</v>
      </c>
      <c r="H21" s="427">
        <f t="shared" si="4"/>
        <v>1600</v>
      </c>
      <c r="I21" s="428">
        <f t="shared" si="5"/>
        <v>2260</v>
      </c>
      <c r="J21" s="198">
        <v>2300</v>
      </c>
      <c r="K21" s="396">
        <v>3500</v>
      </c>
      <c r="L21" s="198">
        <v>1200</v>
      </c>
      <c r="M21" s="396">
        <v>1100</v>
      </c>
      <c r="N21" s="396">
        <v>1900</v>
      </c>
      <c r="O21" s="396">
        <v>1500</v>
      </c>
      <c r="P21" s="396">
        <v>1500</v>
      </c>
      <c r="Q21" s="396">
        <v>1500</v>
      </c>
      <c r="R21" s="396">
        <v>790</v>
      </c>
      <c r="S21" s="396">
        <v>1500</v>
      </c>
      <c r="T21" s="398">
        <v>1200</v>
      </c>
      <c r="U21" s="398">
        <v>110</v>
      </c>
      <c r="V21" s="33"/>
      <c r="W21" s="33"/>
      <c r="X21" s="33"/>
      <c r="Y21" s="33"/>
      <c r="Z21" s="33"/>
      <c r="AA21" s="33"/>
      <c r="AB21" s="33"/>
      <c r="AC21" s="33"/>
      <c r="AD21" s="33"/>
      <c r="AE21" s="33"/>
      <c r="AF21" s="33"/>
    </row>
    <row r="22" spans="1:32" x14ac:dyDescent="0.25">
      <c r="A22" s="36" t="s">
        <v>66</v>
      </c>
      <c r="B22" s="37" t="s">
        <v>62</v>
      </c>
      <c r="C22" s="424">
        <f t="shared" si="6"/>
        <v>5</v>
      </c>
      <c r="D22" s="425">
        <f t="shared" si="0"/>
        <v>98</v>
      </c>
      <c r="E22" s="426">
        <f t="shared" si="1"/>
        <v>891.6</v>
      </c>
      <c r="F22" s="426">
        <f t="shared" si="2"/>
        <v>1500</v>
      </c>
      <c r="G22" s="427">
        <f t="shared" si="3"/>
        <v>621.37975506126691</v>
      </c>
      <c r="H22" s="427">
        <f t="shared" si="4"/>
        <v>1300</v>
      </c>
      <c r="I22" s="428">
        <f t="shared" si="5"/>
        <v>1420</v>
      </c>
      <c r="J22" s="198"/>
      <c r="K22" s="396"/>
      <c r="L22" s="198"/>
      <c r="M22" s="396"/>
      <c r="N22" s="396"/>
      <c r="O22" s="396"/>
      <c r="P22" s="396"/>
      <c r="Q22" s="396">
        <v>1500</v>
      </c>
      <c r="R22" s="396">
        <v>360</v>
      </c>
      <c r="S22" s="396">
        <v>1300</v>
      </c>
      <c r="T22" s="398">
        <v>1200</v>
      </c>
      <c r="U22" s="398">
        <v>98</v>
      </c>
      <c r="V22" s="33"/>
      <c r="W22" s="33"/>
      <c r="X22" s="33"/>
      <c r="Y22" s="33"/>
      <c r="Z22" s="33"/>
      <c r="AA22" s="33"/>
      <c r="AB22" s="33"/>
      <c r="AC22" s="33"/>
      <c r="AD22" s="33"/>
      <c r="AE22" s="33"/>
      <c r="AF22" s="33"/>
    </row>
    <row r="23" spans="1:32" x14ac:dyDescent="0.25">
      <c r="A23" s="36" t="s">
        <v>69</v>
      </c>
      <c r="B23" s="37" t="s">
        <v>62</v>
      </c>
      <c r="C23" s="424">
        <f t="shared" si="6"/>
        <v>10</v>
      </c>
      <c r="D23" s="425">
        <f t="shared" si="0"/>
        <v>2.6</v>
      </c>
      <c r="E23" s="426">
        <f t="shared" si="1"/>
        <v>13.790000000000001</v>
      </c>
      <c r="F23" s="426">
        <f t="shared" si="2"/>
        <v>24</v>
      </c>
      <c r="G23" s="419">
        <f t="shared" si="3"/>
        <v>6.969847758579653</v>
      </c>
      <c r="H23" s="427">
        <f t="shared" si="4"/>
        <v>17.75</v>
      </c>
      <c r="I23" s="428">
        <f t="shared" si="5"/>
        <v>20.399999999999999</v>
      </c>
      <c r="J23" s="198"/>
      <c r="K23" s="396"/>
      <c r="L23" s="198">
        <v>5.3</v>
      </c>
      <c r="M23" s="396">
        <v>7</v>
      </c>
      <c r="N23" s="396">
        <v>17</v>
      </c>
      <c r="O23" s="396">
        <v>20</v>
      </c>
      <c r="P23" s="396">
        <v>24</v>
      </c>
      <c r="Q23" s="396">
        <v>17</v>
      </c>
      <c r="R23" s="396">
        <v>16</v>
      </c>
      <c r="S23" s="396">
        <v>18</v>
      </c>
      <c r="T23" s="398">
        <v>11</v>
      </c>
      <c r="U23" s="398">
        <v>2.6</v>
      </c>
      <c r="V23" s="33"/>
      <c r="W23" s="33"/>
      <c r="X23" s="33"/>
      <c r="Y23" s="33"/>
      <c r="Z23" s="33"/>
      <c r="AA23" s="33"/>
      <c r="AB23" s="33"/>
      <c r="AC23" s="33"/>
      <c r="AD23" s="33"/>
      <c r="AE23" s="33"/>
      <c r="AF23" s="33"/>
    </row>
    <row r="24" spans="1:32" x14ac:dyDescent="0.25">
      <c r="A24" s="36" t="s">
        <v>70</v>
      </c>
      <c r="B24" s="37" t="s">
        <v>62</v>
      </c>
      <c r="C24" s="424">
        <f t="shared" si="6"/>
        <v>5</v>
      </c>
      <c r="D24" s="425">
        <f t="shared" si="0"/>
        <v>0.25</v>
      </c>
      <c r="E24" s="425">
        <f t="shared" si="1"/>
        <v>3.95</v>
      </c>
      <c r="F24" s="426">
        <f t="shared" si="2"/>
        <v>10</v>
      </c>
      <c r="G24" s="419">
        <f t="shared" si="3"/>
        <v>3.8800773188172428</v>
      </c>
      <c r="H24" s="419">
        <f t="shared" si="4"/>
        <v>5.4</v>
      </c>
      <c r="I24" s="435">
        <f t="shared" si="5"/>
        <v>8.1599999999999984</v>
      </c>
      <c r="J24" s="198"/>
      <c r="K24" s="396"/>
      <c r="L24" s="198"/>
      <c r="M24" s="396"/>
      <c r="N24" s="396"/>
      <c r="O24" s="396"/>
      <c r="P24" s="396"/>
      <c r="Q24" s="396">
        <v>10</v>
      </c>
      <c r="R24" s="330">
        <v>0.25</v>
      </c>
      <c r="S24" s="396">
        <v>2.6</v>
      </c>
      <c r="T24" s="398">
        <v>5.4</v>
      </c>
      <c r="U24" s="398">
        <v>1.5</v>
      </c>
      <c r="V24" s="33"/>
      <c r="W24" s="33"/>
      <c r="X24" s="33"/>
      <c r="Y24" s="33"/>
      <c r="Z24" s="33"/>
      <c r="AA24" s="33"/>
      <c r="AB24" s="33"/>
      <c r="AC24" s="33"/>
      <c r="AD24" s="33"/>
      <c r="AE24" s="33"/>
      <c r="AF24" s="33"/>
    </row>
    <row r="25" spans="1:32" x14ac:dyDescent="0.25">
      <c r="A25" s="36"/>
      <c r="B25" s="37"/>
      <c r="C25" s="424"/>
      <c r="D25" s="425"/>
      <c r="E25" s="426"/>
      <c r="F25" s="426"/>
      <c r="G25" s="427"/>
      <c r="H25" s="427"/>
      <c r="I25" s="428"/>
      <c r="J25" s="198"/>
      <c r="K25" s="396"/>
      <c r="L25" s="198"/>
      <c r="M25" s="396"/>
      <c r="N25" s="396"/>
      <c r="O25" s="396"/>
      <c r="P25" s="396"/>
      <c r="Q25" s="396"/>
      <c r="R25" s="396"/>
      <c r="S25" s="396"/>
      <c r="T25" s="398"/>
      <c r="U25" s="398"/>
      <c r="V25" s="33"/>
      <c r="W25" s="33"/>
      <c r="X25" s="33"/>
      <c r="Y25" s="33"/>
      <c r="Z25" s="33"/>
      <c r="AA25" s="33"/>
      <c r="AB25" s="33"/>
      <c r="AC25" s="33"/>
      <c r="AD25" s="33"/>
      <c r="AE25" s="33"/>
      <c r="AF25" s="33"/>
    </row>
    <row r="26" spans="1:32" x14ac:dyDescent="0.25">
      <c r="A26" s="25" t="s">
        <v>71</v>
      </c>
      <c r="B26" s="39"/>
      <c r="C26" s="424"/>
      <c r="D26" s="425"/>
      <c r="E26" s="426"/>
      <c r="F26" s="426"/>
      <c r="G26" s="427"/>
      <c r="H26" s="427"/>
      <c r="I26" s="428"/>
      <c r="J26" s="198"/>
      <c r="K26" s="396"/>
      <c r="L26" s="424"/>
      <c r="M26" s="396"/>
      <c r="N26" s="421"/>
      <c r="O26" s="421"/>
      <c r="P26" s="421"/>
      <c r="Q26" s="421"/>
      <c r="R26" s="421"/>
      <c r="S26" s="421"/>
      <c r="T26" s="506"/>
      <c r="U26" s="506"/>
      <c r="V26" s="41"/>
      <c r="W26" s="41"/>
      <c r="X26" s="41"/>
      <c r="Y26" s="41"/>
      <c r="Z26" s="41"/>
      <c r="AA26" s="33"/>
      <c r="AB26" s="33"/>
      <c r="AC26" s="33"/>
      <c r="AD26" s="33"/>
      <c r="AE26" s="33"/>
      <c r="AF26" s="33"/>
    </row>
    <row r="27" spans="1:32" x14ac:dyDescent="0.25">
      <c r="A27" s="36" t="s">
        <v>72</v>
      </c>
      <c r="B27" s="39" t="s">
        <v>62</v>
      </c>
      <c r="C27" s="424">
        <f t="shared" si="6"/>
        <v>0</v>
      </c>
      <c r="D27" s="425">
        <f t="shared" si="0"/>
        <v>0</v>
      </c>
      <c r="E27" s="426" t="e">
        <f t="shared" si="1"/>
        <v>#DIV/0!</v>
      </c>
      <c r="F27" s="426">
        <f t="shared" si="2"/>
        <v>0</v>
      </c>
      <c r="G27" s="427" t="e">
        <f t="shared" si="3"/>
        <v>#DIV/0!</v>
      </c>
      <c r="H27" s="427" t="e">
        <f t="shared" si="4"/>
        <v>#NUM!</v>
      </c>
      <c r="I27" s="428" t="e">
        <f t="shared" si="5"/>
        <v>#NUM!</v>
      </c>
      <c r="J27" s="198"/>
      <c r="K27" s="396"/>
      <c r="L27" s="488"/>
      <c r="M27" s="396"/>
      <c r="N27" s="421"/>
      <c r="O27" s="421"/>
      <c r="P27" s="330"/>
      <c r="Q27" s="330"/>
      <c r="R27" s="330"/>
      <c r="S27" s="330"/>
      <c r="T27" s="197"/>
      <c r="U27" s="197"/>
      <c r="V27" s="68"/>
      <c r="W27" s="68"/>
      <c r="X27" s="41"/>
      <c r="Y27" s="68"/>
      <c r="Z27" s="68"/>
      <c r="AA27" s="33"/>
      <c r="AB27" s="33"/>
      <c r="AC27" s="33"/>
      <c r="AD27" s="33"/>
      <c r="AE27" s="33"/>
      <c r="AF27" s="33"/>
    </row>
    <row r="28" spans="1:32" x14ac:dyDescent="0.25">
      <c r="A28" s="36" t="s">
        <v>74</v>
      </c>
      <c r="B28" s="39" t="s">
        <v>62</v>
      </c>
      <c r="C28" s="424">
        <f t="shared" si="6"/>
        <v>0</v>
      </c>
      <c r="D28" s="425">
        <f t="shared" si="0"/>
        <v>0</v>
      </c>
      <c r="E28" s="426" t="e">
        <f t="shared" si="1"/>
        <v>#DIV/0!</v>
      </c>
      <c r="F28" s="426">
        <f t="shared" si="2"/>
        <v>0</v>
      </c>
      <c r="G28" s="427" t="e">
        <f t="shared" si="3"/>
        <v>#DIV/0!</v>
      </c>
      <c r="H28" s="427" t="e">
        <f t="shared" si="4"/>
        <v>#NUM!</v>
      </c>
      <c r="I28" s="428" t="e">
        <f t="shared" si="5"/>
        <v>#NUM!</v>
      </c>
      <c r="J28" s="198"/>
      <c r="K28" s="396"/>
      <c r="L28" s="488"/>
      <c r="M28" s="396"/>
      <c r="N28" s="330"/>
      <c r="O28" s="330"/>
      <c r="P28" s="330"/>
      <c r="Q28" s="330"/>
      <c r="R28" s="330"/>
      <c r="S28" s="330"/>
      <c r="T28" s="197"/>
      <c r="U28" s="197"/>
      <c r="V28" s="68"/>
      <c r="W28" s="68"/>
      <c r="X28" s="68"/>
      <c r="Y28" s="68"/>
      <c r="Z28" s="68"/>
      <c r="AA28" s="33"/>
      <c r="AB28" s="33"/>
      <c r="AC28" s="33"/>
      <c r="AD28" s="33"/>
      <c r="AE28" s="33"/>
      <c r="AF28" s="33"/>
    </row>
    <row r="29" spans="1:32" x14ac:dyDescent="0.25">
      <c r="A29" s="36" t="s">
        <v>76</v>
      </c>
      <c r="B29" s="39" t="s">
        <v>62</v>
      </c>
      <c r="C29" s="424">
        <f t="shared" si="6"/>
        <v>0</v>
      </c>
      <c r="D29" s="425">
        <f t="shared" si="0"/>
        <v>0</v>
      </c>
      <c r="E29" s="426" t="e">
        <f t="shared" si="1"/>
        <v>#DIV/0!</v>
      </c>
      <c r="F29" s="426">
        <f t="shared" si="2"/>
        <v>0</v>
      </c>
      <c r="G29" s="427" t="e">
        <f t="shared" si="3"/>
        <v>#DIV/0!</v>
      </c>
      <c r="H29" s="427" t="e">
        <f t="shared" si="4"/>
        <v>#NUM!</v>
      </c>
      <c r="I29" s="428" t="e">
        <f t="shared" si="5"/>
        <v>#NUM!</v>
      </c>
      <c r="J29" s="198"/>
      <c r="K29" s="396"/>
      <c r="L29" s="557"/>
      <c r="M29" s="396"/>
      <c r="N29" s="421"/>
      <c r="O29" s="330"/>
      <c r="P29" s="330"/>
      <c r="Q29" s="330"/>
      <c r="R29" s="330"/>
      <c r="S29" s="330"/>
      <c r="T29" s="197"/>
      <c r="U29" s="197"/>
      <c r="V29" s="68"/>
      <c r="W29" s="68"/>
      <c r="X29" s="41"/>
      <c r="Y29" s="68"/>
      <c r="Z29" s="41"/>
      <c r="AA29" s="33"/>
      <c r="AB29" s="33"/>
      <c r="AC29" s="33"/>
      <c r="AD29" s="33"/>
      <c r="AE29" s="33"/>
      <c r="AF29" s="33"/>
    </row>
    <row r="30" spans="1:32" x14ac:dyDescent="0.25">
      <c r="A30" s="36" t="s">
        <v>77</v>
      </c>
      <c r="B30" s="39" t="s">
        <v>62</v>
      </c>
      <c r="C30" s="424">
        <f t="shared" si="6"/>
        <v>0</v>
      </c>
      <c r="D30" s="425">
        <f t="shared" si="0"/>
        <v>0</v>
      </c>
      <c r="E30" s="426" t="e">
        <f t="shared" si="1"/>
        <v>#DIV/0!</v>
      </c>
      <c r="F30" s="426">
        <f t="shared" si="2"/>
        <v>0</v>
      </c>
      <c r="G30" s="427" t="e">
        <f t="shared" si="3"/>
        <v>#DIV/0!</v>
      </c>
      <c r="H30" s="427" t="e">
        <f t="shared" si="4"/>
        <v>#NUM!</v>
      </c>
      <c r="I30" s="428" t="e">
        <f t="shared" si="5"/>
        <v>#NUM!</v>
      </c>
      <c r="J30" s="198"/>
      <c r="K30" s="396"/>
      <c r="L30" s="488"/>
      <c r="M30" s="396"/>
      <c r="N30" s="330"/>
      <c r="O30" s="330"/>
      <c r="P30" s="330"/>
      <c r="Q30" s="330"/>
      <c r="R30" s="330"/>
      <c r="S30" s="330"/>
      <c r="T30" s="197"/>
      <c r="U30" s="197"/>
      <c r="V30" s="68"/>
      <c r="W30" s="68"/>
      <c r="X30" s="41"/>
      <c r="Y30" s="68"/>
      <c r="Z30" s="68"/>
      <c r="AA30" s="33"/>
      <c r="AB30" s="33"/>
      <c r="AC30" s="33"/>
      <c r="AD30" s="33"/>
      <c r="AE30" s="33"/>
      <c r="AF30" s="33"/>
    </row>
    <row r="31" spans="1:32" x14ac:dyDescent="0.25">
      <c r="A31" s="44" t="s">
        <v>78</v>
      </c>
      <c r="B31" s="39" t="s">
        <v>62</v>
      </c>
      <c r="C31" s="424">
        <f t="shared" si="6"/>
        <v>0</v>
      </c>
      <c r="D31" s="425">
        <f t="shared" si="0"/>
        <v>0</v>
      </c>
      <c r="E31" s="426" t="e">
        <f t="shared" si="1"/>
        <v>#DIV/0!</v>
      </c>
      <c r="F31" s="426">
        <f t="shared" si="2"/>
        <v>0</v>
      </c>
      <c r="G31" s="427" t="e">
        <f t="shared" si="3"/>
        <v>#DIV/0!</v>
      </c>
      <c r="H31" s="427" t="e">
        <f t="shared" si="4"/>
        <v>#NUM!</v>
      </c>
      <c r="I31" s="428" t="e">
        <f t="shared" si="5"/>
        <v>#NUM!</v>
      </c>
      <c r="J31" s="198"/>
      <c r="K31" s="396"/>
      <c r="L31" s="488"/>
      <c r="M31" s="396"/>
      <c r="N31" s="421"/>
      <c r="O31" s="330"/>
      <c r="P31" s="330"/>
      <c r="Q31" s="330"/>
      <c r="R31" s="330"/>
      <c r="S31" s="330"/>
      <c r="T31" s="197"/>
      <c r="U31" s="197"/>
      <c r="V31" s="68"/>
      <c r="W31" s="68"/>
      <c r="X31" s="41"/>
      <c r="Y31" s="68"/>
      <c r="Z31" s="68"/>
      <c r="AA31" s="33"/>
      <c r="AB31" s="33"/>
      <c r="AC31" s="33"/>
      <c r="AD31" s="33"/>
      <c r="AE31" s="33"/>
      <c r="AF31" s="33"/>
    </row>
    <row r="32" spans="1:32" x14ac:dyDescent="0.25">
      <c r="A32" s="36" t="s">
        <v>79</v>
      </c>
      <c r="B32" s="39" t="s">
        <v>62</v>
      </c>
      <c r="C32" s="424">
        <f t="shared" si="6"/>
        <v>0</v>
      </c>
      <c r="D32" s="425">
        <f t="shared" si="0"/>
        <v>0</v>
      </c>
      <c r="E32" s="426" t="e">
        <f t="shared" si="1"/>
        <v>#DIV/0!</v>
      </c>
      <c r="F32" s="426">
        <f t="shared" si="2"/>
        <v>0</v>
      </c>
      <c r="G32" s="427" t="e">
        <f t="shared" si="3"/>
        <v>#DIV/0!</v>
      </c>
      <c r="H32" s="427" t="e">
        <f t="shared" si="4"/>
        <v>#NUM!</v>
      </c>
      <c r="I32" s="428" t="e">
        <f t="shared" si="5"/>
        <v>#NUM!</v>
      </c>
      <c r="J32" s="198"/>
      <c r="K32" s="396"/>
      <c r="L32" s="488"/>
      <c r="M32" s="396"/>
      <c r="N32" s="330"/>
      <c r="O32" s="330"/>
      <c r="P32" s="330"/>
      <c r="Q32" s="330"/>
      <c r="R32" s="330"/>
      <c r="S32" s="330"/>
      <c r="T32" s="197"/>
      <c r="U32" s="197"/>
      <c r="V32" s="68"/>
      <c r="W32" s="68"/>
      <c r="X32" s="68"/>
      <c r="Y32" s="68"/>
      <c r="Z32" s="68"/>
      <c r="AA32" s="33"/>
      <c r="AB32" s="33"/>
      <c r="AC32" s="33"/>
      <c r="AD32" s="33"/>
      <c r="AE32" s="33"/>
      <c r="AF32" s="33"/>
    </row>
    <row r="33" spans="1:32" x14ac:dyDescent="0.25">
      <c r="A33" s="36" t="s">
        <v>80</v>
      </c>
      <c r="B33" s="39" t="s">
        <v>62</v>
      </c>
      <c r="C33" s="424">
        <f t="shared" si="6"/>
        <v>0</v>
      </c>
      <c r="D33" s="425">
        <f t="shared" si="0"/>
        <v>0</v>
      </c>
      <c r="E33" s="426" t="e">
        <f t="shared" si="1"/>
        <v>#DIV/0!</v>
      </c>
      <c r="F33" s="426">
        <f t="shared" si="2"/>
        <v>0</v>
      </c>
      <c r="G33" s="427" t="e">
        <f t="shared" si="3"/>
        <v>#DIV/0!</v>
      </c>
      <c r="H33" s="427" t="e">
        <f t="shared" si="4"/>
        <v>#NUM!</v>
      </c>
      <c r="I33" s="428" t="e">
        <f t="shared" si="5"/>
        <v>#NUM!</v>
      </c>
      <c r="J33" s="198"/>
      <c r="K33" s="396"/>
      <c r="L33" s="558"/>
      <c r="M33" s="396"/>
      <c r="N33" s="330"/>
      <c r="O33" s="330"/>
      <c r="P33" s="330"/>
      <c r="Q33" s="330"/>
      <c r="R33" s="330"/>
      <c r="S33" s="330"/>
      <c r="T33" s="197"/>
      <c r="U33" s="197"/>
      <c r="V33" s="68"/>
      <c r="W33" s="68"/>
      <c r="X33" s="68"/>
      <c r="Y33" s="68"/>
      <c r="Z33" s="68"/>
      <c r="AA33" s="33"/>
      <c r="AB33" s="33"/>
      <c r="AC33" s="33"/>
      <c r="AD33" s="33"/>
      <c r="AE33" s="33"/>
      <c r="AF33" s="33"/>
    </row>
    <row r="34" spans="1:32" x14ac:dyDescent="0.25">
      <c r="A34" s="36" t="s">
        <v>81</v>
      </c>
      <c r="B34" s="39" t="s">
        <v>62</v>
      </c>
      <c r="C34" s="424">
        <f t="shared" si="6"/>
        <v>0</v>
      </c>
      <c r="D34" s="425">
        <f t="shared" si="0"/>
        <v>0</v>
      </c>
      <c r="E34" s="426" t="e">
        <f t="shared" si="1"/>
        <v>#DIV/0!</v>
      </c>
      <c r="F34" s="426">
        <f t="shared" si="2"/>
        <v>0</v>
      </c>
      <c r="G34" s="427" t="e">
        <f t="shared" si="3"/>
        <v>#DIV/0!</v>
      </c>
      <c r="H34" s="427" t="e">
        <f t="shared" si="4"/>
        <v>#NUM!</v>
      </c>
      <c r="I34" s="428" t="e">
        <f t="shared" si="5"/>
        <v>#NUM!</v>
      </c>
      <c r="J34" s="198"/>
      <c r="K34" s="396"/>
      <c r="L34" s="558"/>
      <c r="M34" s="396"/>
      <c r="N34" s="330"/>
      <c r="O34" s="330"/>
      <c r="P34" s="330"/>
      <c r="Q34" s="330"/>
      <c r="R34" s="330"/>
      <c r="S34" s="330"/>
      <c r="T34" s="197"/>
      <c r="U34" s="197"/>
      <c r="V34" s="68"/>
      <c r="W34" s="68"/>
      <c r="X34" s="68"/>
      <c r="Y34" s="68"/>
      <c r="Z34" s="68"/>
      <c r="AA34" s="33"/>
      <c r="AB34" s="33"/>
      <c r="AC34" s="33"/>
      <c r="AD34" s="33"/>
      <c r="AE34" s="33"/>
      <c r="AF34" s="33"/>
    </row>
    <row r="35" spans="1:32" x14ac:dyDescent="0.25">
      <c r="A35" s="36" t="s">
        <v>82</v>
      </c>
      <c r="B35" s="39" t="s">
        <v>62</v>
      </c>
      <c r="C35" s="424">
        <f t="shared" si="6"/>
        <v>0</v>
      </c>
      <c r="D35" s="425">
        <f t="shared" si="0"/>
        <v>0</v>
      </c>
      <c r="E35" s="426" t="e">
        <f t="shared" si="1"/>
        <v>#DIV/0!</v>
      </c>
      <c r="F35" s="426">
        <f t="shared" si="2"/>
        <v>0</v>
      </c>
      <c r="G35" s="427" t="e">
        <f t="shared" si="3"/>
        <v>#DIV/0!</v>
      </c>
      <c r="H35" s="427" t="e">
        <f t="shared" si="4"/>
        <v>#NUM!</v>
      </c>
      <c r="I35" s="428" t="e">
        <f t="shared" si="5"/>
        <v>#NUM!</v>
      </c>
      <c r="J35" s="198"/>
      <c r="K35" s="396"/>
      <c r="L35" s="558"/>
      <c r="M35" s="396"/>
      <c r="N35" s="330"/>
      <c r="O35" s="330"/>
      <c r="P35" s="330"/>
      <c r="Q35" s="330"/>
      <c r="R35" s="330"/>
      <c r="S35" s="330"/>
      <c r="T35" s="197"/>
      <c r="U35" s="197"/>
      <c r="V35" s="68"/>
      <c r="W35" s="68"/>
      <c r="X35" s="68"/>
      <c r="Y35" s="68"/>
      <c r="Z35" s="68"/>
      <c r="AA35" s="33"/>
      <c r="AB35" s="33"/>
      <c r="AC35" s="33"/>
      <c r="AD35" s="33"/>
      <c r="AE35" s="33"/>
      <c r="AF35" s="33"/>
    </row>
    <row r="36" spans="1:32" x14ac:dyDescent="0.25">
      <c r="A36" s="36" t="s">
        <v>83</v>
      </c>
      <c r="B36" s="39" t="s">
        <v>62</v>
      </c>
      <c r="C36" s="424">
        <f t="shared" si="6"/>
        <v>0</v>
      </c>
      <c r="D36" s="425">
        <f t="shared" si="0"/>
        <v>0</v>
      </c>
      <c r="E36" s="426" t="e">
        <f t="shared" si="1"/>
        <v>#DIV/0!</v>
      </c>
      <c r="F36" s="426">
        <f t="shared" si="2"/>
        <v>0</v>
      </c>
      <c r="G36" s="427" t="e">
        <f t="shared" si="3"/>
        <v>#DIV/0!</v>
      </c>
      <c r="H36" s="427" t="e">
        <f t="shared" si="4"/>
        <v>#NUM!</v>
      </c>
      <c r="I36" s="428" t="e">
        <f t="shared" si="5"/>
        <v>#NUM!</v>
      </c>
      <c r="J36" s="198"/>
      <c r="K36" s="396"/>
      <c r="L36" s="424"/>
      <c r="M36" s="396"/>
      <c r="N36" s="330"/>
      <c r="O36" s="421"/>
      <c r="P36" s="330"/>
      <c r="Q36" s="330"/>
      <c r="R36" s="330"/>
      <c r="S36" s="330"/>
      <c r="T36" s="197"/>
      <c r="U36" s="197"/>
      <c r="V36" s="68"/>
      <c r="W36" s="68"/>
      <c r="X36" s="41"/>
      <c r="Y36" s="68"/>
      <c r="Z36" s="41"/>
      <c r="AA36" s="33"/>
      <c r="AB36" s="33"/>
      <c r="AC36" s="33"/>
      <c r="AD36" s="33"/>
      <c r="AE36" s="33"/>
      <c r="AF36" s="33"/>
    </row>
    <row r="37" spans="1:32" x14ac:dyDescent="0.25">
      <c r="A37" s="44"/>
      <c r="B37" s="39"/>
      <c r="C37" s="424"/>
      <c r="D37" s="425"/>
      <c r="E37" s="426"/>
      <c r="F37" s="426"/>
      <c r="G37" s="427"/>
      <c r="H37" s="427"/>
      <c r="I37" s="428"/>
      <c r="J37" s="198"/>
      <c r="K37" s="396"/>
      <c r="L37" s="424"/>
      <c r="M37" s="396"/>
      <c r="N37" s="421"/>
      <c r="O37" s="421"/>
      <c r="P37" s="421"/>
      <c r="Q37" s="421"/>
      <c r="R37" s="421"/>
      <c r="S37" s="421"/>
      <c r="T37" s="506"/>
      <c r="U37" s="506"/>
      <c r="V37" s="41"/>
      <c r="W37" s="41"/>
      <c r="X37" s="41"/>
      <c r="Y37" s="41"/>
      <c r="Z37" s="41"/>
      <c r="AA37" s="33"/>
      <c r="AB37" s="33"/>
      <c r="AC37" s="33"/>
      <c r="AD37" s="33"/>
      <c r="AE37" s="33"/>
      <c r="AF37" s="33"/>
    </row>
    <row r="38" spans="1:32" x14ac:dyDescent="0.25">
      <c r="A38" s="25" t="s">
        <v>84</v>
      </c>
      <c r="B38" s="39"/>
      <c r="C38" s="424"/>
      <c r="D38" s="425"/>
      <c r="E38" s="426"/>
      <c r="F38" s="426"/>
      <c r="G38" s="427"/>
      <c r="H38" s="427"/>
      <c r="I38" s="428"/>
      <c r="J38" s="198"/>
      <c r="K38" s="396"/>
      <c r="L38" s="424"/>
      <c r="M38" s="396"/>
      <c r="N38" s="421"/>
      <c r="O38" s="421"/>
      <c r="P38" s="421"/>
      <c r="Q38" s="421"/>
      <c r="R38" s="421"/>
      <c r="S38" s="421"/>
      <c r="T38" s="506"/>
      <c r="U38" s="506"/>
      <c r="V38" s="41"/>
      <c r="W38" s="41"/>
      <c r="X38" s="41"/>
      <c r="Y38" s="41"/>
      <c r="Z38" s="41"/>
      <c r="AA38" s="33"/>
      <c r="AB38" s="33"/>
      <c r="AC38" s="33"/>
      <c r="AD38" s="33"/>
      <c r="AE38" s="33"/>
      <c r="AF38" s="33"/>
    </row>
    <row r="39" spans="1:32" x14ac:dyDescent="0.25">
      <c r="A39" s="36" t="s">
        <v>86</v>
      </c>
      <c r="B39" s="39" t="s">
        <v>62</v>
      </c>
      <c r="C39" s="424">
        <f t="shared" si="6"/>
        <v>0</v>
      </c>
      <c r="D39" s="425">
        <f t="shared" si="0"/>
        <v>0</v>
      </c>
      <c r="E39" s="426" t="e">
        <f t="shared" si="1"/>
        <v>#DIV/0!</v>
      </c>
      <c r="F39" s="426">
        <f t="shared" si="2"/>
        <v>0</v>
      </c>
      <c r="G39" s="427" t="e">
        <f t="shared" si="3"/>
        <v>#DIV/0!</v>
      </c>
      <c r="H39" s="427" t="e">
        <f t="shared" si="4"/>
        <v>#NUM!</v>
      </c>
      <c r="I39" s="428" t="e">
        <f t="shared" si="5"/>
        <v>#NUM!</v>
      </c>
      <c r="J39" s="198"/>
      <c r="K39" s="396"/>
      <c r="L39" s="424"/>
      <c r="M39" s="396"/>
      <c r="N39" s="421"/>
      <c r="O39" s="421"/>
      <c r="P39" s="421"/>
      <c r="Q39" s="421"/>
      <c r="R39" s="421"/>
      <c r="S39" s="421"/>
      <c r="T39" s="506"/>
      <c r="U39" s="506"/>
      <c r="V39" s="41"/>
      <c r="W39" s="41"/>
      <c r="X39" s="41"/>
      <c r="Y39" s="41"/>
      <c r="Z39" s="41"/>
      <c r="AA39" s="33"/>
      <c r="AB39" s="33"/>
      <c r="AC39" s="33"/>
      <c r="AD39" s="33"/>
      <c r="AE39" s="33"/>
      <c r="AF39" s="33"/>
    </row>
    <row r="40" spans="1:32" x14ac:dyDescent="0.25">
      <c r="A40" s="36" t="s">
        <v>88</v>
      </c>
      <c r="B40" s="39" t="s">
        <v>62</v>
      </c>
      <c r="C40" s="424">
        <f t="shared" si="6"/>
        <v>0</v>
      </c>
      <c r="D40" s="425">
        <f t="shared" si="0"/>
        <v>0</v>
      </c>
      <c r="E40" s="426" t="e">
        <f t="shared" si="1"/>
        <v>#DIV/0!</v>
      </c>
      <c r="F40" s="426">
        <f t="shared" si="2"/>
        <v>0</v>
      </c>
      <c r="G40" s="427" t="e">
        <f t="shared" si="3"/>
        <v>#DIV/0!</v>
      </c>
      <c r="H40" s="427" t="e">
        <f t="shared" si="4"/>
        <v>#NUM!</v>
      </c>
      <c r="I40" s="428" t="e">
        <f t="shared" si="5"/>
        <v>#NUM!</v>
      </c>
      <c r="J40" s="198"/>
      <c r="K40" s="396"/>
      <c r="L40" s="424"/>
      <c r="M40" s="396"/>
      <c r="N40" s="421"/>
      <c r="O40" s="421"/>
      <c r="P40" s="421"/>
      <c r="Q40" s="421"/>
      <c r="R40" s="421"/>
      <c r="S40" s="421"/>
      <c r="T40" s="506"/>
      <c r="U40" s="506"/>
      <c r="V40" s="41"/>
      <c r="W40" s="41"/>
      <c r="X40" s="41"/>
      <c r="Y40" s="41"/>
      <c r="Z40" s="41"/>
      <c r="AA40" s="33"/>
      <c r="AB40" s="33"/>
      <c r="AC40" s="33"/>
      <c r="AD40" s="33"/>
      <c r="AE40" s="33"/>
      <c r="AF40" s="33"/>
    </row>
    <row r="41" spans="1:32" x14ac:dyDescent="0.25">
      <c r="A41" s="36" t="s">
        <v>89</v>
      </c>
      <c r="B41" s="39" t="s">
        <v>62</v>
      </c>
      <c r="C41" s="424">
        <f t="shared" si="6"/>
        <v>0</v>
      </c>
      <c r="D41" s="425">
        <f t="shared" si="0"/>
        <v>0</v>
      </c>
      <c r="E41" s="426" t="e">
        <f t="shared" si="1"/>
        <v>#DIV/0!</v>
      </c>
      <c r="F41" s="426">
        <f t="shared" si="2"/>
        <v>0</v>
      </c>
      <c r="G41" s="427" t="e">
        <f t="shared" si="3"/>
        <v>#DIV/0!</v>
      </c>
      <c r="H41" s="427" t="e">
        <f t="shared" si="4"/>
        <v>#NUM!</v>
      </c>
      <c r="I41" s="428" t="e">
        <f t="shared" si="5"/>
        <v>#NUM!</v>
      </c>
      <c r="J41" s="198"/>
      <c r="K41" s="396"/>
      <c r="L41" s="424"/>
      <c r="M41" s="396"/>
      <c r="N41" s="421"/>
      <c r="O41" s="421"/>
      <c r="P41" s="421"/>
      <c r="Q41" s="421"/>
      <c r="R41" s="421"/>
      <c r="S41" s="421"/>
      <c r="T41" s="506"/>
      <c r="U41" s="506"/>
      <c r="V41" s="41"/>
      <c r="W41" s="41"/>
      <c r="X41" s="41"/>
      <c r="Y41" s="41"/>
      <c r="Z41" s="41"/>
      <c r="AA41" s="33"/>
      <c r="AB41" s="33"/>
      <c r="AC41" s="33"/>
      <c r="AD41" s="33"/>
      <c r="AE41" s="33"/>
      <c r="AF41" s="33"/>
    </row>
    <row r="42" spans="1:32" x14ac:dyDescent="0.25">
      <c r="A42" s="36" t="s">
        <v>90</v>
      </c>
      <c r="B42" s="39" t="s">
        <v>62</v>
      </c>
      <c r="C42" s="424">
        <f t="shared" si="6"/>
        <v>0</v>
      </c>
      <c r="D42" s="425">
        <f t="shared" si="0"/>
        <v>0</v>
      </c>
      <c r="E42" s="426" t="e">
        <f t="shared" si="1"/>
        <v>#DIV/0!</v>
      </c>
      <c r="F42" s="426">
        <f t="shared" si="2"/>
        <v>0</v>
      </c>
      <c r="G42" s="427" t="e">
        <f t="shared" si="3"/>
        <v>#DIV/0!</v>
      </c>
      <c r="H42" s="427" t="e">
        <f t="shared" si="4"/>
        <v>#NUM!</v>
      </c>
      <c r="I42" s="428" t="e">
        <f t="shared" si="5"/>
        <v>#NUM!</v>
      </c>
      <c r="J42" s="198"/>
      <c r="K42" s="396"/>
      <c r="L42" s="424"/>
      <c r="M42" s="396"/>
      <c r="N42" s="421"/>
      <c r="O42" s="421"/>
      <c r="P42" s="421"/>
      <c r="Q42" s="421"/>
      <c r="R42" s="421"/>
      <c r="S42" s="421"/>
      <c r="T42" s="506"/>
      <c r="U42" s="506"/>
      <c r="V42" s="41"/>
      <c r="W42" s="41"/>
      <c r="X42" s="41"/>
      <c r="Y42" s="41"/>
      <c r="Z42" s="41"/>
      <c r="AA42" s="33"/>
      <c r="AB42" s="33"/>
      <c r="AC42" s="33"/>
      <c r="AD42" s="33"/>
      <c r="AE42" s="33"/>
      <c r="AF42" s="33"/>
    </row>
    <row r="43" spans="1:32" x14ac:dyDescent="0.25">
      <c r="A43" s="36"/>
      <c r="B43" s="39"/>
      <c r="C43" s="424"/>
      <c r="D43" s="425"/>
      <c r="E43" s="426"/>
      <c r="F43" s="426"/>
      <c r="G43" s="427"/>
      <c r="H43" s="427"/>
      <c r="I43" s="428"/>
      <c r="J43" s="198"/>
      <c r="K43" s="396"/>
      <c r="L43" s="424"/>
      <c r="M43" s="396"/>
      <c r="N43" s="421"/>
      <c r="O43" s="421"/>
      <c r="P43" s="421"/>
      <c r="Q43" s="421"/>
      <c r="R43" s="421"/>
      <c r="S43" s="421"/>
      <c r="T43" s="506"/>
      <c r="U43" s="506"/>
      <c r="V43" s="41"/>
      <c r="W43" s="41"/>
      <c r="X43" s="41"/>
      <c r="Y43" s="41"/>
      <c r="Z43" s="41"/>
      <c r="AA43" s="33"/>
      <c r="AB43" s="33"/>
      <c r="AC43" s="33"/>
      <c r="AD43" s="33"/>
      <c r="AE43" s="33"/>
      <c r="AF43" s="33"/>
    </row>
    <row r="44" spans="1:32" x14ac:dyDescent="0.25">
      <c r="A44" s="25" t="s">
        <v>91</v>
      </c>
      <c r="B44" s="39"/>
      <c r="C44" s="424"/>
      <c r="D44" s="425"/>
      <c r="E44" s="426"/>
      <c r="F44" s="426"/>
      <c r="G44" s="427"/>
      <c r="H44" s="427"/>
      <c r="I44" s="428"/>
      <c r="J44" s="198"/>
      <c r="K44" s="396"/>
      <c r="L44" s="424"/>
      <c r="M44" s="396"/>
      <c r="N44" s="421"/>
      <c r="O44" s="421"/>
      <c r="P44" s="421"/>
      <c r="Q44" s="421"/>
      <c r="R44" s="421"/>
      <c r="S44" s="421"/>
      <c r="T44" s="506"/>
      <c r="U44" s="506"/>
      <c r="V44" s="41"/>
      <c r="W44" s="41"/>
      <c r="X44" s="41"/>
      <c r="Y44" s="41"/>
      <c r="Z44" s="41"/>
      <c r="AA44" s="33"/>
      <c r="AB44" s="33"/>
      <c r="AC44" s="33"/>
      <c r="AD44" s="33"/>
      <c r="AE44" s="33"/>
      <c r="AF44" s="33"/>
    </row>
    <row r="45" spans="1:32" x14ac:dyDescent="0.25">
      <c r="A45" s="36" t="s">
        <v>92</v>
      </c>
      <c r="B45" s="39" t="s">
        <v>62</v>
      </c>
      <c r="C45" s="424">
        <f t="shared" si="6"/>
        <v>0</v>
      </c>
      <c r="D45" s="425">
        <f t="shared" si="0"/>
        <v>0</v>
      </c>
      <c r="E45" s="426" t="e">
        <f t="shared" si="1"/>
        <v>#DIV/0!</v>
      </c>
      <c r="F45" s="426">
        <f t="shared" si="2"/>
        <v>0</v>
      </c>
      <c r="G45" s="427" t="e">
        <f t="shared" si="3"/>
        <v>#DIV/0!</v>
      </c>
      <c r="H45" s="427" t="e">
        <f t="shared" si="4"/>
        <v>#NUM!</v>
      </c>
      <c r="I45" s="428" t="e">
        <f t="shared" si="5"/>
        <v>#NUM!</v>
      </c>
      <c r="J45" s="198"/>
      <c r="K45" s="396"/>
      <c r="L45" s="424"/>
      <c r="M45" s="396"/>
      <c r="N45" s="421"/>
      <c r="O45" s="421"/>
      <c r="P45" s="421"/>
      <c r="Q45" s="421"/>
      <c r="R45" s="421"/>
      <c r="S45" s="421"/>
      <c r="T45" s="506"/>
      <c r="U45" s="506"/>
      <c r="V45" s="41"/>
      <c r="W45" s="41"/>
      <c r="X45" s="41"/>
      <c r="Y45" s="41"/>
      <c r="Z45" s="41"/>
      <c r="AA45" s="33"/>
      <c r="AB45" s="33"/>
      <c r="AC45" s="33"/>
      <c r="AD45" s="33"/>
      <c r="AE45" s="33"/>
      <c r="AF45" s="33"/>
    </row>
    <row r="46" spans="1:32" s="37" customFormat="1" x14ac:dyDescent="0.25">
      <c r="A46" s="36"/>
      <c r="C46" s="424"/>
      <c r="D46" s="425"/>
      <c r="E46" s="426"/>
      <c r="F46" s="426"/>
      <c r="G46" s="427"/>
      <c r="H46" s="427"/>
      <c r="I46" s="428"/>
      <c r="J46" s="198"/>
      <c r="K46" s="396"/>
      <c r="L46" s="198"/>
      <c r="M46" s="396"/>
      <c r="N46" s="396"/>
      <c r="O46" s="396"/>
      <c r="P46" s="396"/>
      <c r="Q46" s="396"/>
      <c r="R46" s="396"/>
      <c r="S46" s="396"/>
      <c r="T46" s="398"/>
      <c r="U46" s="398"/>
      <c r="V46" s="33"/>
      <c r="W46" s="33"/>
      <c r="X46" s="33"/>
      <c r="Y46" s="33"/>
      <c r="Z46" s="33"/>
      <c r="AA46" s="33"/>
      <c r="AB46" s="33"/>
      <c r="AC46" s="33"/>
      <c r="AD46" s="33"/>
      <c r="AE46" s="33"/>
      <c r="AF46" s="33"/>
    </row>
    <row r="47" spans="1:32" x14ac:dyDescent="0.25">
      <c r="A47" s="25" t="s">
        <v>93</v>
      </c>
      <c r="B47" s="37"/>
      <c r="C47" s="424"/>
      <c r="D47" s="425"/>
      <c r="E47" s="426"/>
      <c r="F47" s="426"/>
      <c r="G47" s="427"/>
      <c r="H47" s="427"/>
      <c r="I47" s="428"/>
      <c r="J47" s="198"/>
      <c r="K47" s="396"/>
      <c r="L47" s="198"/>
      <c r="M47" s="396"/>
      <c r="N47" s="396"/>
      <c r="O47" s="396"/>
      <c r="P47" s="396"/>
      <c r="Q47" s="396"/>
      <c r="R47" s="396"/>
      <c r="S47" s="396"/>
      <c r="T47" s="398"/>
      <c r="U47" s="398"/>
      <c r="V47" s="33"/>
      <c r="W47" s="33"/>
      <c r="X47" s="33"/>
      <c r="Y47" s="33"/>
      <c r="Z47" s="33"/>
      <c r="AA47" s="33"/>
      <c r="AB47" s="33"/>
      <c r="AC47" s="33"/>
      <c r="AD47" s="33"/>
      <c r="AE47" s="33"/>
      <c r="AF47" s="33"/>
    </row>
    <row r="48" spans="1:32" x14ac:dyDescent="0.25">
      <c r="A48" s="36" t="s">
        <v>95</v>
      </c>
      <c r="B48" s="37" t="s">
        <v>62</v>
      </c>
      <c r="C48" s="424">
        <f t="shared" si="6"/>
        <v>0</v>
      </c>
      <c r="D48" s="425">
        <f t="shared" si="0"/>
        <v>0</v>
      </c>
      <c r="E48" s="426" t="e">
        <f t="shared" si="1"/>
        <v>#DIV/0!</v>
      </c>
      <c r="F48" s="426">
        <f t="shared" si="2"/>
        <v>0</v>
      </c>
      <c r="G48" s="427" t="e">
        <f t="shared" si="3"/>
        <v>#DIV/0!</v>
      </c>
      <c r="H48" s="427" t="e">
        <f t="shared" si="4"/>
        <v>#NUM!</v>
      </c>
      <c r="I48" s="428" t="e">
        <f t="shared" si="5"/>
        <v>#NUM!</v>
      </c>
      <c r="J48" s="198"/>
      <c r="K48" s="396"/>
      <c r="L48" s="198"/>
      <c r="M48" s="396"/>
      <c r="N48" s="396"/>
      <c r="O48" s="396"/>
      <c r="P48" s="396"/>
      <c r="Q48" s="396"/>
      <c r="R48" s="396"/>
      <c r="S48" s="396"/>
      <c r="T48" s="398"/>
      <c r="U48" s="398"/>
      <c r="V48" s="33"/>
      <c r="W48" s="33"/>
      <c r="X48" s="33"/>
      <c r="Y48" s="33"/>
      <c r="Z48" s="33"/>
      <c r="AA48" s="33"/>
      <c r="AB48" s="33"/>
      <c r="AC48" s="33"/>
      <c r="AD48" s="33"/>
      <c r="AE48" s="33"/>
      <c r="AF48" s="33"/>
    </row>
    <row r="49" spans="1:32" x14ac:dyDescent="0.25">
      <c r="A49" s="36" t="s">
        <v>96</v>
      </c>
      <c r="B49" s="37" t="s">
        <v>62</v>
      </c>
      <c r="C49" s="424">
        <f t="shared" si="6"/>
        <v>0</v>
      </c>
      <c r="D49" s="425">
        <f t="shared" si="0"/>
        <v>0</v>
      </c>
      <c r="E49" s="426" t="e">
        <f t="shared" si="1"/>
        <v>#DIV/0!</v>
      </c>
      <c r="F49" s="426">
        <f t="shared" si="2"/>
        <v>0</v>
      </c>
      <c r="G49" s="427" t="e">
        <f t="shared" si="3"/>
        <v>#DIV/0!</v>
      </c>
      <c r="H49" s="427" t="e">
        <f t="shared" si="4"/>
        <v>#NUM!</v>
      </c>
      <c r="I49" s="428" t="e">
        <f t="shared" si="5"/>
        <v>#NUM!</v>
      </c>
      <c r="J49" s="198"/>
      <c r="K49" s="396"/>
      <c r="L49" s="198"/>
      <c r="M49" s="396"/>
      <c r="N49" s="396"/>
      <c r="O49" s="396"/>
      <c r="P49" s="396"/>
      <c r="Q49" s="396"/>
      <c r="R49" s="396"/>
      <c r="S49" s="396"/>
      <c r="T49" s="398"/>
      <c r="U49" s="398"/>
      <c r="V49" s="33"/>
      <c r="W49" s="33"/>
      <c r="X49" s="33"/>
      <c r="Y49" s="33"/>
      <c r="Z49" s="33"/>
      <c r="AA49" s="33"/>
      <c r="AB49" s="33"/>
      <c r="AC49" s="33"/>
      <c r="AD49" s="33"/>
      <c r="AE49" s="33"/>
      <c r="AF49" s="33"/>
    </row>
    <row r="50" spans="1:32" x14ac:dyDescent="0.25">
      <c r="A50" s="36" t="s">
        <v>98</v>
      </c>
      <c r="B50" s="37" t="s">
        <v>62</v>
      </c>
      <c r="C50" s="424">
        <f t="shared" si="6"/>
        <v>0</v>
      </c>
      <c r="D50" s="425">
        <f t="shared" si="0"/>
        <v>0</v>
      </c>
      <c r="E50" s="426" t="e">
        <f t="shared" si="1"/>
        <v>#DIV/0!</v>
      </c>
      <c r="F50" s="426">
        <f t="shared" si="2"/>
        <v>0</v>
      </c>
      <c r="G50" s="427" t="e">
        <f t="shared" si="3"/>
        <v>#DIV/0!</v>
      </c>
      <c r="H50" s="427" t="e">
        <f t="shared" si="4"/>
        <v>#NUM!</v>
      </c>
      <c r="I50" s="428" t="e">
        <f t="shared" si="5"/>
        <v>#NUM!</v>
      </c>
      <c r="J50" s="198"/>
      <c r="K50" s="396"/>
      <c r="L50" s="198"/>
      <c r="M50" s="396"/>
      <c r="N50" s="396"/>
      <c r="O50" s="396"/>
      <c r="P50" s="396"/>
      <c r="Q50" s="396"/>
      <c r="R50" s="396"/>
      <c r="S50" s="396"/>
      <c r="T50" s="398"/>
      <c r="U50" s="398"/>
      <c r="V50" s="33"/>
      <c r="W50" s="33"/>
      <c r="X50" s="33"/>
      <c r="Y50" s="33"/>
      <c r="Z50" s="33"/>
      <c r="AA50" s="33"/>
      <c r="AB50" s="33"/>
      <c r="AC50" s="33"/>
      <c r="AD50" s="33"/>
      <c r="AE50" s="33"/>
      <c r="AF50" s="33"/>
    </row>
    <row r="51" spans="1:32" x14ac:dyDescent="0.25">
      <c r="A51" s="36" t="s">
        <v>99</v>
      </c>
      <c r="B51" s="37" t="s">
        <v>62</v>
      </c>
      <c r="C51" s="424">
        <f t="shared" si="6"/>
        <v>0</v>
      </c>
      <c r="D51" s="425">
        <f t="shared" si="0"/>
        <v>0</v>
      </c>
      <c r="E51" s="426" t="e">
        <f t="shared" si="1"/>
        <v>#DIV/0!</v>
      </c>
      <c r="F51" s="426">
        <f t="shared" si="2"/>
        <v>0</v>
      </c>
      <c r="G51" s="427" t="e">
        <f t="shared" si="3"/>
        <v>#DIV/0!</v>
      </c>
      <c r="H51" s="427" t="e">
        <f t="shared" si="4"/>
        <v>#NUM!</v>
      </c>
      <c r="I51" s="428" t="e">
        <f t="shared" si="5"/>
        <v>#NUM!</v>
      </c>
      <c r="J51" s="198"/>
      <c r="K51" s="396"/>
      <c r="L51" s="198"/>
      <c r="M51" s="396"/>
      <c r="N51" s="396"/>
      <c r="O51" s="396"/>
      <c r="P51" s="396"/>
      <c r="Q51" s="396"/>
      <c r="R51" s="396"/>
      <c r="S51" s="396"/>
      <c r="T51" s="398"/>
      <c r="U51" s="398"/>
      <c r="V51" s="33"/>
      <c r="W51" s="33"/>
      <c r="X51" s="33"/>
      <c r="Y51" s="33"/>
      <c r="Z51" s="33"/>
      <c r="AA51" s="33"/>
      <c r="AB51" s="33"/>
      <c r="AC51" s="33"/>
      <c r="AD51" s="33"/>
      <c r="AE51" s="33"/>
      <c r="AF51" s="33"/>
    </row>
    <row r="52" spans="1:32" x14ac:dyDescent="0.25">
      <c r="A52" s="24" t="s">
        <v>100</v>
      </c>
      <c r="B52" s="21" t="s">
        <v>62</v>
      </c>
      <c r="C52" s="429">
        <f t="shared" si="6"/>
        <v>0</v>
      </c>
      <c r="D52" s="430">
        <f t="shared" si="0"/>
        <v>0</v>
      </c>
      <c r="E52" s="431" t="e">
        <f t="shared" si="1"/>
        <v>#DIV/0!</v>
      </c>
      <c r="F52" s="431">
        <f t="shared" si="2"/>
        <v>0</v>
      </c>
      <c r="G52" s="432" t="e">
        <f t="shared" si="3"/>
        <v>#DIV/0!</v>
      </c>
      <c r="H52" s="432" t="e">
        <f t="shared" si="4"/>
        <v>#NUM!</v>
      </c>
      <c r="I52" s="433" t="e">
        <f t="shared" si="5"/>
        <v>#NUM!</v>
      </c>
      <c r="J52" s="422"/>
      <c r="K52" s="423"/>
      <c r="L52" s="422"/>
      <c r="M52" s="423"/>
      <c r="N52" s="423"/>
      <c r="O52" s="423"/>
      <c r="P52" s="423"/>
      <c r="Q52" s="423"/>
      <c r="R52" s="423"/>
      <c r="S52" s="423"/>
      <c r="T52" s="434"/>
      <c r="U52" s="434"/>
      <c r="V52" s="33"/>
      <c r="W52" s="33"/>
      <c r="X52" s="33"/>
      <c r="Y52" s="33"/>
      <c r="Z52" s="33"/>
      <c r="AA52" s="33"/>
      <c r="AB52" s="33"/>
      <c r="AC52" s="33"/>
      <c r="AD52" s="33"/>
      <c r="AE52" s="33"/>
      <c r="AF52" s="33"/>
    </row>
    <row r="53" spans="1:32" x14ac:dyDescent="0.25">
      <c r="J53" s="498">
        <f t="shared" ref="J53:U53" si="7">COUNTA(J10:J52)</f>
        <v>1</v>
      </c>
      <c r="K53" s="494">
        <f t="shared" si="7"/>
        <v>1</v>
      </c>
      <c r="L53" s="495">
        <f t="shared" si="7"/>
        <v>6</v>
      </c>
      <c r="M53" s="495">
        <f t="shared" si="7"/>
        <v>6</v>
      </c>
      <c r="N53" s="495">
        <f t="shared" si="7"/>
        <v>6</v>
      </c>
      <c r="O53" s="495">
        <f t="shared" si="7"/>
        <v>6</v>
      </c>
      <c r="P53" s="495">
        <f t="shared" si="7"/>
        <v>6</v>
      </c>
      <c r="Q53" s="495">
        <f t="shared" si="7"/>
        <v>9</v>
      </c>
      <c r="R53" s="495">
        <f t="shared" si="7"/>
        <v>9</v>
      </c>
      <c r="S53" s="495">
        <f t="shared" si="7"/>
        <v>9</v>
      </c>
      <c r="T53" s="495">
        <f t="shared" si="7"/>
        <v>9</v>
      </c>
      <c r="U53" s="495">
        <f t="shared" si="7"/>
        <v>9</v>
      </c>
      <c r="V53" s="45">
        <f>SUM(J53:U53)</f>
        <v>77</v>
      </c>
    </row>
    <row r="54" spans="1:32" x14ac:dyDescent="0.25">
      <c r="A54" s="94" t="s">
        <v>214</v>
      </c>
    </row>
    <row r="56" spans="1:32" x14ac:dyDescent="0.25">
      <c r="A56" s="47" t="s">
        <v>104</v>
      </c>
    </row>
    <row r="57" spans="1:32" x14ac:dyDescent="0.25">
      <c r="A57" t="s">
        <v>105</v>
      </c>
      <c r="B57" s="48"/>
      <c r="Z57" s="46"/>
      <c r="AA57" s="46"/>
      <c r="AB57" s="46"/>
      <c r="AC57" s="46"/>
      <c r="AD57" s="46"/>
    </row>
    <row r="58" spans="1:32" x14ac:dyDescent="0.25">
      <c r="A58" t="s">
        <v>106</v>
      </c>
      <c r="B58" s="49"/>
      <c r="Z58" s="185"/>
      <c r="AA58" s="185"/>
      <c r="AB58" s="185"/>
      <c r="AC58" s="185"/>
      <c r="AD58" s="46"/>
    </row>
    <row r="59" spans="1:32" x14ac:dyDescent="0.25">
      <c r="A59" t="s">
        <v>107</v>
      </c>
      <c r="B59" s="50"/>
      <c r="Z59" s="185"/>
      <c r="AA59" s="185"/>
      <c r="AB59" s="185"/>
      <c r="AC59" s="185"/>
      <c r="AD59" s="46"/>
    </row>
  </sheetData>
  <sheetProtection algorithmName="SHA-512" hashValue="84M2Eq5rWCbGwH+gGMaC/l6VbCvghU77gLOvH9zx/r9qbjrm/seJ3xSNuiRUzcuWVey0rOKVe9tykUJhsWH1fQ==" saltValue="iwbvoFrJUhsQ14gmh6w3Ew==" spinCount="100000" sheet="1" objects="1" scenarios="1"/>
  <mergeCells count="6">
    <mergeCell ref="AE3:AF3"/>
    <mergeCell ref="J4:K4"/>
    <mergeCell ref="J3:K3"/>
    <mergeCell ref="C2:I2"/>
    <mergeCell ref="AA3:AD3"/>
    <mergeCell ref="L3:T3"/>
  </mergeCells>
  <conditionalFormatting sqref="C13:C14 C9">
    <cfRule type="colorScale" priority="3">
      <colorScale>
        <cfvo type="num" val="0"/>
        <cfvo type="num" val="1"/>
        <cfvo type="num" val="5"/>
        <color theme="5"/>
        <color theme="9"/>
        <color theme="6"/>
      </colorScale>
    </cfRule>
  </conditionalFormatting>
  <conditionalFormatting sqref="C10:C12">
    <cfRule type="colorScale" priority="2">
      <colorScale>
        <cfvo type="num" val="0"/>
        <cfvo type="num" val="1"/>
        <cfvo type="num" val="5"/>
        <color theme="5"/>
        <color theme="9"/>
        <color theme="6"/>
      </colorScale>
    </cfRule>
  </conditionalFormatting>
  <conditionalFormatting sqref="C15:C52">
    <cfRule type="colorScale" priority="1">
      <colorScale>
        <cfvo type="num" val="0"/>
        <cfvo type="num" val="1"/>
        <cfvo type="num" val="5"/>
        <color theme="5"/>
        <color theme="9"/>
        <color theme="6"/>
      </colorScale>
    </cfRule>
  </conditionalFormatting>
  <hyperlinks>
    <hyperlink ref="J5" location="Referencer!A40" display="[35]" xr:uid="{00000000-0004-0000-0F00-000000000000}"/>
    <hyperlink ref="K5" location="Referencer!A40" display="[35]" xr:uid="{00000000-0004-0000-0F00-000001000000}"/>
    <hyperlink ref="L5" location="Referencer!A58" display="[53]" xr:uid="{00000000-0004-0000-0F00-000002000000}"/>
    <hyperlink ref="U5" location="Referencer!A58" display="[53]" xr:uid="{00000000-0004-0000-0F00-000003000000}"/>
    <hyperlink ref="M5" location="Referencer!A58" display="[53]" xr:uid="{F67E7943-276F-4377-9742-2215D1EC26DE}"/>
    <hyperlink ref="N5" location="Referencer!A58" display="[53]" xr:uid="{E99F9F9B-CEB3-45F4-B05A-BCA01F27C8C5}"/>
    <hyperlink ref="O5" location="Referencer!A58" display="[53]" xr:uid="{8B831013-9A63-4C87-B132-7896C01A1D76}"/>
    <hyperlink ref="P5" location="Referencer!A58" display="[53]" xr:uid="{36931FFF-CC31-4889-A90A-DD65913FC4E6}"/>
    <hyperlink ref="Q5" location="Referencer!A58" display="[53]" xr:uid="{663260D3-D7E0-4C7A-939A-03535259E2E2}"/>
    <hyperlink ref="R5" location="Referencer!A58" display="[53]" xr:uid="{1518225D-C747-4A9E-B13E-A2830E9C0F94}"/>
    <hyperlink ref="S5" location="Referencer!A58" display="[53]" xr:uid="{FB612310-3220-4BB9-A92A-A9DA03742742}"/>
    <hyperlink ref="T5" location="Referencer!A58" display="[53]" xr:uid="{F4942323-26BB-46EF-8EB9-72395AE9E29E}"/>
  </hyperlinks>
  <pageMargins left="0.70866141732283472" right="0.70866141732283472" top="0.74803149606299213" bottom="0.74803149606299213" header="0.31496062992125984" footer="0.31496062992125984"/>
  <pageSetup paperSize="8" scale="48" orientation="landscape"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499984740745262"/>
  </sheetPr>
  <dimension ref="A1:AV59"/>
  <sheetViews>
    <sheetView zoomScale="90" zoomScaleNormal="90" workbookViewId="0">
      <pane xSplit="1" topLeftCell="B1" activePane="topRight" state="frozen"/>
      <selection pane="topRight" activeCell="C4" sqref="C4"/>
    </sheetView>
  </sheetViews>
  <sheetFormatPr defaultRowHeight="15" x14ac:dyDescent="0.25"/>
  <cols>
    <col min="1" max="1" width="24.5703125" bestFit="1" customWidth="1"/>
    <col min="2" max="2" width="6.5703125" bestFit="1" customWidth="1"/>
    <col min="3" max="6" width="15.140625" style="45" customWidth="1"/>
    <col min="7" max="7" width="17" style="45" bestFit="1" customWidth="1"/>
    <col min="8" max="9" width="15.140625" style="45" customWidth="1"/>
    <col min="10" max="10" width="14.42578125" customWidth="1"/>
    <col min="11" max="11" width="13.42578125" customWidth="1"/>
    <col min="12" max="27" width="13.85546875" customWidth="1"/>
    <col min="28" max="28" width="17.5703125" style="45" customWidth="1"/>
    <col min="29" max="29" width="18.5703125" style="45" customWidth="1"/>
    <col min="30" max="30" width="15.140625" style="45" customWidth="1"/>
    <col min="31" max="31" width="17.42578125" style="45" customWidth="1"/>
    <col min="32" max="32" width="17.5703125" style="45" customWidth="1"/>
    <col min="33" max="33" width="15.140625" style="45" customWidth="1"/>
    <col min="34" max="34" width="16.85546875" style="45" customWidth="1"/>
    <col min="35" max="42" width="15.140625" style="45" customWidth="1"/>
    <col min="43" max="43" width="19.42578125" style="45" bestFit="1" customWidth="1"/>
    <col min="44" max="48" width="19.42578125" style="45" customWidth="1"/>
  </cols>
  <sheetData>
    <row r="1" spans="1:48" ht="18.75" x14ac:dyDescent="0.3">
      <c r="A1" s="171" t="s">
        <v>373</v>
      </c>
    </row>
    <row r="2" spans="1:48" s="4" customFormat="1" ht="18.75" x14ac:dyDescent="0.3">
      <c r="A2" s="167"/>
      <c r="B2" s="167"/>
      <c r="C2" s="660"/>
      <c r="D2" s="660"/>
      <c r="E2" s="660"/>
      <c r="F2" s="660"/>
      <c r="G2" s="660"/>
      <c r="H2" s="660"/>
      <c r="I2" s="660"/>
      <c r="AB2" s="233"/>
      <c r="AC2" s="233"/>
      <c r="AD2" s="233"/>
      <c r="AE2" s="233"/>
      <c r="AF2" s="233"/>
      <c r="AG2" s="233"/>
      <c r="AH2" s="233"/>
      <c r="AI2" s="233"/>
      <c r="AJ2" s="233"/>
      <c r="AK2" s="233"/>
      <c r="AL2" s="233"/>
      <c r="AM2" s="233"/>
      <c r="AN2" s="233"/>
      <c r="AO2" s="233"/>
      <c r="AP2" s="233"/>
      <c r="AQ2" s="195"/>
      <c r="AR2" s="195"/>
      <c r="AS2" s="195"/>
      <c r="AT2" s="195"/>
      <c r="AU2" s="195"/>
      <c r="AV2" s="195"/>
    </row>
    <row r="3" spans="1:48" s="14" customFormat="1" ht="30" customHeight="1" x14ac:dyDescent="0.25">
      <c r="A3" s="174" t="s">
        <v>118</v>
      </c>
      <c r="B3" s="175"/>
      <c r="C3" s="174"/>
      <c r="D3" s="282"/>
      <c r="E3" s="175"/>
      <c r="F3" s="282"/>
      <c r="G3" s="175"/>
      <c r="H3" s="175"/>
      <c r="I3" s="176"/>
      <c r="J3" s="640" t="s">
        <v>273</v>
      </c>
      <c r="K3" s="640"/>
      <c r="L3" s="641"/>
      <c r="M3" s="545" t="s">
        <v>408</v>
      </c>
      <c r="N3" s="642" t="s">
        <v>411</v>
      </c>
      <c r="O3" s="643"/>
      <c r="P3" s="643"/>
      <c r="Q3" s="643"/>
      <c r="R3" s="643"/>
      <c r="S3" s="644"/>
      <c r="T3" s="547" t="s">
        <v>413</v>
      </c>
      <c r="U3" s="642" t="s">
        <v>414</v>
      </c>
      <c r="V3" s="643"/>
      <c r="W3" s="644"/>
      <c r="X3" s="642" t="s">
        <v>415</v>
      </c>
      <c r="Y3" s="643"/>
      <c r="Z3" s="643"/>
      <c r="AA3" s="644"/>
      <c r="AB3" s="642" t="s">
        <v>563</v>
      </c>
      <c r="AC3" s="643"/>
      <c r="AD3" s="643"/>
      <c r="AE3" s="643"/>
      <c r="AF3" s="643"/>
      <c r="AG3" s="643"/>
      <c r="AH3" s="644"/>
      <c r="AI3" s="409"/>
      <c r="AJ3" s="409"/>
      <c r="AK3" s="409"/>
      <c r="AL3" s="409"/>
      <c r="AM3" s="409"/>
      <c r="AN3" s="409"/>
      <c r="AO3" s="409"/>
      <c r="AP3" s="409"/>
      <c r="AQ3" s="657"/>
      <c r="AR3" s="657"/>
      <c r="AS3" s="657"/>
      <c r="AT3" s="657"/>
      <c r="AU3" s="657"/>
      <c r="AV3" s="657"/>
    </row>
    <row r="4" spans="1:48" s="14" customFormat="1" ht="72" customHeight="1" x14ac:dyDescent="0.25">
      <c r="A4" s="174" t="s">
        <v>145</v>
      </c>
      <c r="B4" s="175"/>
      <c r="C4" s="174"/>
      <c r="D4" s="282"/>
      <c r="E4" s="175"/>
      <c r="F4" s="282"/>
      <c r="G4" s="175"/>
      <c r="H4" s="175"/>
      <c r="I4" s="176"/>
      <c r="J4" s="6" t="s">
        <v>378</v>
      </c>
      <c r="K4" s="6" t="s">
        <v>275</v>
      </c>
      <c r="L4" s="196" t="s">
        <v>276</v>
      </c>
      <c r="M4" s="6" t="s">
        <v>409</v>
      </c>
      <c r="N4" s="5" t="s">
        <v>412</v>
      </c>
      <c r="O4" s="6" t="s">
        <v>418</v>
      </c>
      <c r="P4" s="6" t="s">
        <v>418</v>
      </c>
      <c r="Q4" s="6" t="s">
        <v>418</v>
      </c>
      <c r="R4" s="6" t="s">
        <v>416</v>
      </c>
      <c r="S4" s="196" t="s">
        <v>417</v>
      </c>
      <c r="T4" s="6" t="s">
        <v>409</v>
      </c>
      <c r="U4" s="5" t="s">
        <v>418</v>
      </c>
      <c r="V4" s="6" t="s">
        <v>420</v>
      </c>
      <c r="W4" s="196" t="s">
        <v>418</v>
      </c>
      <c r="X4" s="5" t="s">
        <v>419</v>
      </c>
      <c r="Y4" s="6" t="s">
        <v>419</v>
      </c>
      <c r="Z4" s="6" t="s">
        <v>418</v>
      </c>
      <c r="AA4" s="196" t="s">
        <v>419</v>
      </c>
      <c r="AB4" s="408" t="s">
        <v>565</v>
      </c>
      <c r="AC4" s="409" t="s">
        <v>566</v>
      </c>
      <c r="AD4" s="409" t="s">
        <v>567</v>
      </c>
      <c r="AE4" s="409" t="s">
        <v>568</v>
      </c>
      <c r="AF4" s="409" t="s">
        <v>569</v>
      </c>
      <c r="AG4" s="409" t="s">
        <v>570</v>
      </c>
      <c r="AH4" s="410" t="s">
        <v>571</v>
      </c>
      <c r="AI4" s="409"/>
      <c r="AJ4" s="409"/>
      <c r="AK4" s="409"/>
      <c r="AL4" s="409"/>
      <c r="AM4" s="409"/>
      <c r="AN4" s="409"/>
      <c r="AO4" s="409"/>
      <c r="AP4" s="409"/>
      <c r="AQ4" s="409"/>
      <c r="AR4" s="409"/>
      <c r="AS4" s="409"/>
      <c r="AT4" s="409"/>
      <c r="AU4" s="409"/>
      <c r="AV4" s="409"/>
    </row>
    <row r="5" spans="1:48" s="14" customFormat="1" x14ac:dyDescent="0.25">
      <c r="A5" s="174" t="s">
        <v>37</v>
      </c>
      <c r="B5" s="175"/>
      <c r="C5" s="32"/>
      <c r="D5" s="33"/>
      <c r="E5" s="33"/>
      <c r="F5" s="33"/>
      <c r="G5" s="33"/>
      <c r="H5" s="33"/>
      <c r="I5" s="31"/>
      <c r="J5" s="367" t="s">
        <v>277</v>
      </c>
      <c r="K5" s="367" t="s">
        <v>277</v>
      </c>
      <c r="L5" s="369" t="s">
        <v>277</v>
      </c>
      <c r="M5" s="367" t="s">
        <v>410</v>
      </c>
      <c r="N5" s="559" t="s">
        <v>410</v>
      </c>
      <c r="O5" s="367" t="s">
        <v>410</v>
      </c>
      <c r="P5" s="367" t="s">
        <v>410</v>
      </c>
      <c r="Q5" s="367" t="s">
        <v>410</v>
      </c>
      <c r="R5" s="367" t="s">
        <v>410</v>
      </c>
      <c r="S5" s="369" t="s">
        <v>410</v>
      </c>
      <c r="T5" s="367" t="s">
        <v>410</v>
      </c>
      <c r="U5" s="559" t="s">
        <v>410</v>
      </c>
      <c r="V5" s="367" t="s">
        <v>410</v>
      </c>
      <c r="W5" s="369" t="s">
        <v>410</v>
      </c>
      <c r="X5" s="559" t="s">
        <v>410</v>
      </c>
      <c r="Y5" s="367" t="s">
        <v>410</v>
      </c>
      <c r="Z5" s="367" t="s">
        <v>410</v>
      </c>
      <c r="AA5" s="369" t="s">
        <v>410</v>
      </c>
      <c r="AB5" s="415" t="s">
        <v>561</v>
      </c>
      <c r="AC5" s="366" t="s">
        <v>561</v>
      </c>
      <c r="AD5" s="366" t="s">
        <v>561</v>
      </c>
      <c r="AE5" s="366" t="s">
        <v>561</v>
      </c>
      <c r="AF5" s="366" t="s">
        <v>561</v>
      </c>
      <c r="AG5" s="366" t="s">
        <v>561</v>
      </c>
      <c r="AH5" s="414" t="s">
        <v>561</v>
      </c>
      <c r="AI5" s="366"/>
      <c r="AJ5" s="366"/>
      <c r="AK5" s="366"/>
      <c r="AL5" s="366"/>
      <c r="AM5" s="366"/>
      <c r="AN5" s="366"/>
      <c r="AO5" s="366"/>
      <c r="AP5" s="367"/>
      <c r="AQ5" s="370"/>
      <c r="AR5" s="370"/>
      <c r="AS5" s="370"/>
      <c r="AT5" s="370"/>
      <c r="AU5" s="370"/>
      <c r="AV5" s="370"/>
    </row>
    <row r="6" spans="1:48" s="45" customFormat="1" x14ac:dyDescent="0.25">
      <c r="A6" s="38" t="s">
        <v>104</v>
      </c>
      <c r="B6" s="32"/>
      <c r="C6" s="32"/>
      <c r="D6" s="33"/>
      <c r="E6" s="33"/>
      <c r="F6" s="33"/>
      <c r="G6" s="33"/>
      <c r="H6" s="33"/>
      <c r="I6" s="31"/>
      <c r="J6" s="33">
        <v>1</v>
      </c>
      <c r="K6" s="33">
        <v>1</v>
      </c>
      <c r="L6" s="31">
        <v>1</v>
      </c>
      <c r="M6" s="33">
        <v>1</v>
      </c>
      <c r="N6" s="32">
        <v>1</v>
      </c>
      <c r="O6" s="33">
        <v>1</v>
      </c>
      <c r="P6" s="33">
        <v>1</v>
      </c>
      <c r="Q6" s="33">
        <v>1</v>
      </c>
      <c r="R6" s="33">
        <v>1</v>
      </c>
      <c r="S6" s="31">
        <v>1</v>
      </c>
      <c r="T6" s="33">
        <v>1</v>
      </c>
      <c r="U6" s="32">
        <v>1</v>
      </c>
      <c r="V6" s="33">
        <v>1</v>
      </c>
      <c r="W6" s="31">
        <v>1</v>
      </c>
      <c r="X6" s="32">
        <v>1</v>
      </c>
      <c r="Y6" s="33">
        <v>1</v>
      </c>
      <c r="Z6" s="33">
        <v>1</v>
      </c>
      <c r="AA6" s="31">
        <v>1</v>
      </c>
      <c r="AB6" s="32">
        <v>1</v>
      </c>
      <c r="AC6" s="33">
        <v>1</v>
      </c>
      <c r="AD6" s="33">
        <v>1</v>
      </c>
      <c r="AE6" s="33">
        <v>1</v>
      </c>
      <c r="AF6" s="33">
        <v>1</v>
      </c>
      <c r="AG6" s="33">
        <v>1</v>
      </c>
      <c r="AH6" s="31">
        <v>1</v>
      </c>
      <c r="AI6" s="33"/>
      <c r="AJ6" s="33"/>
      <c r="AK6" s="33"/>
      <c r="AL6" s="33"/>
      <c r="AM6" s="33"/>
      <c r="AN6" s="33"/>
      <c r="AO6" s="33"/>
      <c r="AP6" s="33"/>
      <c r="AQ6" s="33"/>
      <c r="AR6" s="33"/>
      <c r="AS6" s="33"/>
      <c r="AT6" s="33"/>
      <c r="AU6" s="33"/>
      <c r="AV6" s="33"/>
    </row>
    <row r="7" spans="1:48" s="14" customFormat="1" x14ac:dyDescent="0.25">
      <c r="A7" s="60" t="s">
        <v>219</v>
      </c>
      <c r="B7" s="16"/>
      <c r="C7" s="15" t="s">
        <v>104</v>
      </c>
      <c r="D7" s="16" t="s">
        <v>383</v>
      </c>
      <c r="E7" s="16" t="s">
        <v>208</v>
      </c>
      <c r="F7" s="16" t="s">
        <v>384</v>
      </c>
      <c r="G7" s="16" t="s">
        <v>446</v>
      </c>
      <c r="H7" s="16" t="s">
        <v>227</v>
      </c>
      <c r="I7" s="61" t="s">
        <v>209</v>
      </c>
      <c r="J7" s="16" t="s">
        <v>185</v>
      </c>
      <c r="K7" s="16" t="s">
        <v>185</v>
      </c>
      <c r="L7" s="61" t="s">
        <v>185</v>
      </c>
      <c r="M7" s="16" t="s">
        <v>186</v>
      </c>
      <c r="N7" s="15" t="s">
        <v>185</v>
      </c>
      <c r="O7" s="16" t="s">
        <v>185</v>
      </c>
      <c r="P7" s="16" t="s">
        <v>185</v>
      </c>
      <c r="Q7" s="16" t="s">
        <v>185</v>
      </c>
      <c r="R7" s="16" t="s">
        <v>185</v>
      </c>
      <c r="S7" s="61" t="s">
        <v>185</v>
      </c>
      <c r="T7" s="16" t="s">
        <v>185</v>
      </c>
      <c r="U7" s="15" t="s">
        <v>185</v>
      </c>
      <c r="V7" s="16" t="s">
        <v>185</v>
      </c>
      <c r="W7" s="61" t="s">
        <v>185</v>
      </c>
      <c r="X7" s="15" t="s">
        <v>185</v>
      </c>
      <c r="Y7" s="16" t="s">
        <v>185</v>
      </c>
      <c r="Z7" s="16" t="s">
        <v>185</v>
      </c>
      <c r="AA7" s="61" t="s">
        <v>185</v>
      </c>
      <c r="AB7" s="15" t="s">
        <v>185</v>
      </c>
      <c r="AC7" s="16" t="s">
        <v>185</v>
      </c>
      <c r="AD7" s="16" t="s">
        <v>185</v>
      </c>
      <c r="AE7" s="16" t="s">
        <v>185</v>
      </c>
      <c r="AF7" s="16" t="s">
        <v>185</v>
      </c>
      <c r="AG7" s="16" t="s">
        <v>185</v>
      </c>
      <c r="AH7" s="61" t="s">
        <v>185</v>
      </c>
      <c r="AI7" s="409"/>
      <c r="AJ7" s="409"/>
      <c r="AK7" s="409"/>
      <c r="AL7" s="409"/>
      <c r="AM7" s="409"/>
      <c r="AN7" s="409"/>
      <c r="AO7" s="409"/>
      <c r="AP7" s="409"/>
      <c r="AQ7" s="409"/>
      <c r="AR7" s="409"/>
      <c r="AS7" s="409"/>
      <c r="AT7" s="409"/>
      <c r="AU7" s="409"/>
      <c r="AV7" s="409"/>
    </row>
    <row r="8" spans="1:48" x14ac:dyDescent="0.25">
      <c r="A8" s="25" t="s">
        <v>49</v>
      </c>
      <c r="B8" s="26" t="s">
        <v>50</v>
      </c>
      <c r="C8" s="27"/>
      <c r="D8" s="28"/>
      <c r="E8" s="28"/>
      <c r="F8" s="28"/>
      <c r="G8" s="28"/>
      <c r="H8" s="28"/>
      <c r="I8" s="29"/>
      <c r="J8" s="187"/>
      <c r="K8" s="187"/>
      <c r="L8" s="188"/>
      <c r="M8" s="37"/>
      <c r="N8" s="36"/>
      <c r="O8" s="37"/>
      <c r="P8" s="37"/>
      <c r="Q8" s="37"/>
      <c r="R8" s="37"/>
      <c r="S8" s="86"/>
      <c r="T8" s="37"/>
      <c r="U8" s="36"/>
      <c r="V8" s="37"/>
      <c r="W8" s="86"/>
      <c r="X8" s="36"/>
      <c r="Y8" s="37"/>
      <c r="Z8" s="37"/>
      <c r="AA8" s="86"/>
      <c r="AB8" s="28"/>
      <c r="AC8" s="28"/>
      <c r="AD8" s="28"/>
      <c r="AE8" s="28"/>
      <c r="AF8" s="28"/>
      <c r="AG8" s="28"/>
      <c r="AH8" s="29"/>
      <c r="AI8" s="28"/>
      <c r="AJ8" s="28"/>
      <c r="AK8" s="28"/>
      <c r="AL8" s="28"/>
      <c r="AM8" s="28"/>
      <c r="AN8" s="28"/>
      <c r="AO8" s="28"/>
      <c r="AP8" s="28"/>
      <c r="AQ8" s="33"/>
      <c r="AR8" s="33"/>
      <c r="AS8" s="33"/>
      <c r="AT8" s="33"/>
      <c r="AU8" s="33"/>
      <c r="AV8" s="33"/>
    </row>
    <row r="9" spans="1:48" x14ac:dyDescent="0.25">
      <c r="A9" s="36" t="s">
        <v>51</v>
      </c>
      <c r="B9" s="37" t="s">
        <v>231</v>
      </c>
      <c r="C9" s="40">
        <f>COUNT(J9:AV9)</f>
        <v>0</v>
      </c>
      <c r="D9" s="71">
        <f>MIN(J9:AH9)</f>
        <v>0</v>
      </c>
      <c r="E9" s="74" t="e">
        <f>AVERAGE(J9:AH9)</f>
        <v>#DIV/0!</v>
      </c>
      <c r="F9" s="74">
        <f>MAX(J9:AH9)</f>
        <v>0</v>
      </c>
      <c r="G9" s="77" t="e">
        <f>STDEV(J9:AH9)</f>
        <v>#DIV/0!</v>
      </c>
      <c r="H9" s="77" t="e">
        <f>PERCENTILE(J9:AH9,0.75)</f>
        <v>#NUM!</v>
      </c>
      <c r="I9" s="87" t="e">
        <f>PERCENTILE(J9:AH9,0.9)</f>
        <v>#NUM!</v>
      </c>
      <c r="J9" s="37"/>
      <c r="K9" s="37"/>
      <c r="L9" s="86"/>
      <c r="M9" s="37"/>
      <c r="N9" s="36"/>
      <c r="O9" s="37"/>
      <c r="P9" s="37"/>
      <c r="Q9" s="37"/>
      <c r="R9" s="37"/>
      <c r="S9" s="86"/>
      <c r="T9" s="37"/>
      <c r="U9" s="36"/>
      <c r="V9" s="37"/>
      <c r="W9" s="86"/>
      <c r="X9" s="36"/>
      <c r="Y9" s="37"/>
      <c r="Z9" s="37"/>
      <c r="AA9" s="86"/>
      <c r="AB9" s="63"/>
      <c r="AC9" s="63"/>
      <c r="AD9" s="63"/>
      <c r="AE9" s="63"/>
      <c r="AF9" s="98"/>
      <c r="AG9" s="63"/>
      <c r="AH9" s="91"/>
      <c r="AI9" s="63"/>
      <c r="AJ9" s="63"/>
      <c r="AK9" s="98"/>
      <c r="AL9" s="98"/>
      <c r="AM9" s="63"/>
      <c r="AN9" s="63"/>
      <c r="AO9" s="98"/>
      <c r="AP9" s="63"/>
      <c r="AQ9" s="33"/>
      <c r="AR9" s="33"/>
      <c r="AS9" s="33"/>
      <c r="AT9" s="33"/>
      <c r="AU9" s="33"/>
      <c r="AV9" s="33"/>
    </row>
    <row r="10" spans="1:48" x14ac:dyDescent="0.25">
      <c r="A10" s="36" t="s">
        <v>52</v>
      </c>
      <c r="B10" s="37" t="s">
        <v>53</v>
      </c>
      <c r="C10" s="40">
        <f>COUNT(J10:AV10)</f>
        <v>6</v>
      </c>
      <c r="D10" s="71">
        <f t="shared" ref="D10:D52" si="0">MIN(J10:AH10)</f>
        <v>0.1</v>
      </c>
      <c r="E10" s="71">
        <f t="shared" ref="E10:E52" si="1">AVERAGE(J10:AH10)</f>
        <v>3.6666666666666665</v>
      </c>
      <c r="F10" s="71">
        <f t="shared" ref="F10:F52" si="2">MAX(J10:AH10)</f>
        <v>7.7</v>
      </c>
      <c r="G10" s="63">
        <f t="shared" ref="G10:G52" si="3">STDEV(J10:AH10)</f>
        <v>2.6665833320312089</v>
      </c>
      <c r="H10" s="63">
        <f t="shared" ref="H10:H52" si="4">PERCENTILE(J10:AH10,0.75)</f>
        <v>4.9499999999999993</v>
      </c>
      <c r="I10" s="91">
        <f t="shared" ref="I10:I52" si="5">PERCENTILE(J10:AH10,0.9)</f>
        <v>6.4</v>
      </c>
      <c r="J10" s="37">
        <v>2.5</v>
      </c>
      <c r="K10" s="37">
        <v>2.1</v>
      </c>
      <c r="L10" s="197">
        <v>0.1</v>
      </c>
      <c r="M10" s="330"/>
      <c r="N10" s="488"/>
      <c r="O10" s="330"/>
      <c r="P10" s="330"/>
      <c r="Q10" s="330"/>
      <c r="R10" s="330"/>
      <c r="S10" s="197"/>
      <c r="T10" s="330"/>
      <c r="U10" s="488"/>
      <c r="V10" s="330"/>
      <c r="W10" s="197"/>
      <c r="X10" s="488"/>
      <c r="Y10" s="330"/>
      <c r="Z10" s="330"/>
      <c r="AA10" s="197"/>
      <c r="AB10" s="33">
        <v>5.0999999999999996</v>
      </c>
      <c r="AC10" s="33"/>
      <c r="AD10" s="33">
        <v>7.7</v>
      </c>
      <c r="AE10" s="33">
        <v>4.5</v>
      </c>
      <c r="AF10" s="33"/>
      <c r="AG10" s="33"/>
      <c r="AH10" s="31"/>
      <c r="AI10" s="33"/>
      <c r="AJ10" s="33"/>
      <c r="AK10" s="33"/>
      <c r="AL10" s="33"/>
      <c r="AM10" s="33"/>
      <c r="AN10" s="33"/>
      <c r="AO10" s="33"/>
      <c r="AP10" s="33"/>
      <c r="AQ10" s="33"/>
      <c r="AR10" s="33"/>
      <c r="AS10" s="33"/>
      <c r="AT10" s="33"/>
      <c r="AU10" s="33"/>
      <c r="AV10" s="33"/>
    </row>
    <row r="11" spans="1:48" x14ac:dyDescent="0.25">
      <c r="A11" s="36" t="s">
        <v>54</v>
      </c>
      <c r="B11" s="37" t="s">
        <v>53</v>
      </c>
      <c r="C11" s="40">
        <f>COUNT(J11:AV11)</f>
        <v>0</v>
      </c>
      <c r="D11" s="71">
        <f t="shared" si="0"/>
        <v>0</v>
      </c>
      <c r="E11" s="74" t="e">
        <f t="shared" si="1"/>
        <v>#DIV/0!</v>
      </c>
      <c r="F11" s="74">
        <f t="shared" si="2"/>
        <v>0</v>
      </c>
      <c r="G11" s="77" t="e">
        <f t="shared" si="3"/>
        <v>#DIV/0!</v>
      </c>
      <c r="H11" s="77" t="e">
        <f t="shared" si="4"/>
        <v>#NUM!</v>
      </c>
      <c r="I11" s="87" t="e">
        <f t="shared" si="5"/>
        <v>#NUM!</v>
      </c>
      <c r="J11" s="37"/>
      <c r="K11" s="37"/>
      <c r="L11" s="86"/>
      <c r="M11" s="37"/>
      <c r="N11" s="36"/>
      <c r="O11" s="37"/>
      <c r="P11" s="37"/>
      <c r="Q11" s="37"/>
      <c r="R11" s="37"/>
      <c r="S11" s="86"/>
      <c r="T11" s="37"/>
      <c r="U11" s="36"/>
      <c r="V11" s="37"/>
      <c r="W11" s="86"/>
      <c r="X11" s="36"/>
      <c r="Y11" s="37"/>
      <c r="Z11" s="37"/>
      <c r="AA11" s="86"/>
      <c r="AB11" s="33"/>
      <c r="AC11" s="33"/>
      <c r="AD11" s="33"/>
      <c r="AE11" s="33"/>
      <c r="AF11" s="33"/>
      <c r="AG11" s="33"/>
      <c r="AH11" s="31"/>
      <c r="AI11" s="33"/>
      <c r="AJ11" s="33"/>
      <c r="AK11" s="33"/>
      <c r="AL11" s="33"/>
      <c r="AM11" s="33"/>
      <c r="AN11" s="33"/>
      <c r="AO11" s="33"/>
      <c r="AP11" s="33"/>
      <c r="AQ11" s="33"/>
      <c r="AR11" s="33"/>
      <c r="AS11" s="33"/>
      <c r="AT11" s="33"/>
      <c r="AU11" s="33"/>
      <c r="AV11" s="33"/>
    </row>
    <row r="12" spans="1:48" x14ac:dyDescent="0.25">
      <c r="A12" s="36" t="s">
        <v>55</v>
      </c>
      <c r="B12" s="37" t="s">
        <v>53</v>
      </c>
      <c r="C12" s="40">
        <f>COUNT(J12:AV12)</f>
        <v>3</v>
      </c>
      <c r="D12" s="71">
        <f t="shared" si="0"/>
        <v>5.5</v>
      </c>
      <c r="E12" s="74">
        <f t="shared" si="1"/>
        <v>9.9666666666666668</v>
      </c>
      <c r="F12" s="74">
        <f t="shared" si="2"/>
        <v>17</v>
      </c>
      <c r="G12" s="77">
        <f t="shared" si="3"/>
        <v>6.1646843660753108</v>
      </c>
      <c r="H12" s="77">
        <f t="shared" si="4"/>
        <v>12.2</v>
      </c>
      <c r="I12" s="87">
        <f t="shared" si="5"/>
        <v>15.079999999999998</v>
      </c>
      <c r="J12" s="37">
        <v>17</v>
      </c>
      <c r="K12" s="37">
        <v>7.4</v>
      </c>
      <c r="L12" s="86">
        <v>5.5</v>
      </c>
      <c r="M12" s="37"/>
      <c r="N12" s="36"/>
      <c r="O12" s="37"/>
      <c r="P12" s="37"/>
      <c r="Q12" s="37"/>
      <c r="R12" s="37"/>
      <c r="S12" s="86"/>
      <c r="T12" s="37"/>
      <c r="U12" s="36"/>
      <c r="V12" s="37"/>
      <c r="W12" s="86"/>
      <c r="X12" s="36"/>
      <c r="Y12" s="37"/>
      <c r="Z12" s="37"/>
      <c r="AA12" s="86"/>
      <c r="AB12" s="33"/>
      <c r="AC12" s="33"/>
      <c r="AD12" s="33"/>
      <c r="AE12" s="33"/>
      <c r="AF12" s="33"/>
      <c r="AG12" s="33"/>
      <c r="AH12" s="31"/>
      <c r="AI12" s="33"/>
      <c r="AJ12" s="33"/>
      <c r="AK12" s="33"/>
      <c r="AL12" s="33"/>
      <c r="AM12" s="33"/>
      <c r="AN12" s="33"/>
      <c r="AO12" s="33"/>
      <c r="AP12" s="33"/>
      <c r="AQ12" s="33"/>
      <c r="AR12" s="33"/>
      <c r="AS12" s="33"/>
      <c r="AT12" s="33"/>
      <c r="AU12" s="33"/>
      <c r="AV12" s="33"/>
    </row>
    <row r="13" spans="1:48" x14ac:dyDescent="0.25">
      <c r="A13" s="36"/>
      <c r="B13" s="37"/>
      <c r="C13" s="40"/>
      <c r="D13" s="71"/>
      <c r="E13" s="74"/>
      <c r="F13" s="74"/>
      <c r="G13" s="77"/>
      <c r="H13" s="77"/>
      <c r="I13" s="87"/>
      <c r="J13" s="37"/>
      <c r="K13" s="37"/>
      <c r="L13" s="86"/>
      <c r="M13" s="37"/>
      <c r="N13" s="36"/>
      <c r="O13" s="37"/>
      <c r="P13" s="37"/>
      <c r="Q13" s="37"/>
      <c r="R13" s="37"/>
      <c r="S13" s="86"/>
      <c r="T13" s="37"/>
      <c r="U13" s="36"/>
      <c r="V13" s="37"/>
      <c r="W13" s="86"/>
      <c r="X13" s="36"/>
      <c r="Y13" s="37"/>
      <c r="Z13" s="37"/>
      <c r="AA13" s="86"/>
      <c r="AB13" s="33"/>
      <c r="AC13" s="33"/>
      <c r="AD13" s="33"/>
      <c r="AE13" s="33"/>
      <c r="AF13" s="33"/>
      <c r="AG13" s="33"/>
      <c r="AH13" s="31"/>
      <c r="AI13" s="33"/>
      <c r="AJ13" s="33"/>
      <c r="AK13" s="33"/>
      <c r="AL13" s="33"/>
      <c r="AM13" s="33"/>
      <c r="AN13" s="33"/>
      <c r="AO13" s="33"/>
      <c r="AP13" s="33"/>
      <c r="AQ13" s="33"/>
      <c r="AR13" s="33"/>
      <c r="AS13" s="33"/>
      <c r="AT13" s="33"/>
      <c r="AU13" s="33"/>
      <c r="AV13" s="33"/>
    </row>
    <row r="14" spans="1:48" x14ac:dyDescent="0.25">
      <c r="A14" s="25" t="s">
        <v>56</v>
      </c>
      <c r="B14" s="26"/>
      <c r="C14" s="40"/>
      <c r="D14" s="71"/>
      <c r="E14" s="74"/>
      <c r="F14" s="74"/>
      <c r="G14" s="77"/>
      <c r="H14" s="77"/>
      <c r="I14" s="87"/>
      <c r="J14" s="37"/>
      <c r="K14" s="37"/>
      <c r="L14" s="86"/>
      <c r="M14" s="37"/>
      <c r="N14" s="36"/>
      <c r="O14" s="37"/>
      <c r="P14" s="37"/>
      <c r="Q14" s="37"/>
      <c r="R14" s="37"/>
      <c r="S14" s="86"/>
      <c r="T14" s="37"/>
      <c r="U14" s="36"/>
      <c r="V14" s="37"/>
      <c r="W14" s="86"/>
      <c r="X14" s="36"/>
      <c r="Y14" s="37"/>
      <c r="Z14" s="37"/>
      <c r="AA14" s="86"/>
      <c r="AB14" s="28"/>
      <c r="AC14" s="28"/>
      <c r="AD14" s="28"/>
      <c r="AE14" s="28"/>
      <c r="AF14" s="28"/>
      <c r="AG14" s="28"/>
      <c r="AH14" s="29"/>
      <c r="AI14" s="28"/>
      <c r="AJ14" s="28"/>
      <c r="AK14" s="28"/>
      <c r="AL14" s="28"/>
      <c r="AM14" s="28"/>
      <c r="AN14" s="28"/>
      <c r="AO14" s="28"/>
      <c r="AP14" s="28"/>
      <c r="AQ14" s="33"/>
      <c r="AR14" s="33"/>
      <c r="AS14" s="33"/>
      <c r="AT14" s="33"/>
      <c r="AU14" s="33"/>
      <c r="AV14" s="33"/>
    </row>
    <row r="15" spans="1:48" x14ac:dyDescent="0.25">
      <c r="A15" s="36" t="s">
        <v>57</v>
      </c>
      <c r="B15" s="37" t="s">
        <v>53</v>
      </c>
      <c r="C15" s="40">
        <f>COUNT(J15:AV15)</f>
        <v>4</v>
      </c>
      <c r="D15" s="71">
        <f t="shared" si="0"/>
        <v>1.7999999999999999E-2</v>
      </c>
      <c r="E15" s="72">
        <f t="shared" si="1"/>
        <v>5.0499999999999996E-2</v>
      </c>
      <c r="F15" s="72">
        <f t="shared" si="2"/>
        <v>0.13</v>
      </c>
      <c r="G15" s="75">
        <f t="shared" si="3"/>
        <v>5.3475851247704966E-2</v>
      </c>
      <c r="H15" s="75">
        <f t="shared" si="4"/>
        <v>5.8000000000000003E-2</v>
      </c>
      <c r="I15" s="92">
        <f t="shared" si="5"/>
        <v>0.10120000000000003</v>
      </c>
      <c r="J15" s="37"/>
      <c r="K15" s="37"/>
      <c r="L15" s="86"/>
      <c r="M15" s="37"/>
      <c r="N15" s="36"/>
      <c r="O15" s="37"/>
      <c r="P15" s="37"/>
      <c r="Q15" s="37"/>
      <c r="R15" s="37"/>
      <c r="S15" s="86"/>
      <c r="T15" s="37"/>
      <c r="U15" s="36"/>
      <c r="V15" s="37"/>
      <c r="W15" s="86"/>
      <c r="X15" s="36"/>
      <c r="Y15" s="37"/>
      <c r="Z15" s="37"/>
      <c r="AA15" s="86"/>
      <c r="AB15" s="33">
        <v>1.7999999999999999E-2</v>
      </c>
      <c r="AC15" s="33">
        <v>0.13</v>
      </c>
      <c r="AD15" s="33">
        <v>3.4000000000000002E-2</v>
      </c>
      <c r="AE15" s="33">
        <v>0.02</v>
      </c>
      <c r="AF15" s="33"/>
      <c r="AG15" s="33"/>
      <c r="AH15" s="31"/>
      <c r="AI15" s="33"/>
      <c r="AJ15" s="33"/>
      <c r="AK15" s="33"/>
      <c r="AL15" s="33"/>
      <c r="AM15" s="33"/>
      <c r="AN15" s="33"/>
      <c r="AO15" s="68"/>
      <c r="AP15" s="33"/>
      <c r="AQ15" s="33"/>
      <c r="AR15" s="33"/>
      <c r="AS15" s="33"/>
      <c r="AT15" s="33"/>
      <c r="AU15" s="33"/>
      <c r="AV15" s="33"/>
    </row>
    <row r="16" spans="1:48" x14ac:dyDescent="0.25">
      <c r="A16" s="36" t="s">
        <v>59</v>
      </c>
      <c r="B16" s="37" t="s">
        <v>53</v>
      </c>
      <c r="C16" s="40">
        <f>COUNT(J16:AV16)</f>
        <v>4</v>
      </c>
      <c r="D16" s="71">
        <f t="shared" si="0"/>
        <v>0.52</v>
      </c>
      <c r="E16" s="71">
        <f t="shared" si="1"/>
        <v>0.89500000000000002</v>
      </c>
      <c r="F16" s="71">
        <f t="shared" si="2"/>
        <v>1.8</v>
      </c>
      <c r="G16" s="63">
        <f t="shared" si="3"/>
        <v>0.60577773701801463</v>
      </c>
      <c r="H16" s="63">
        <f t="shared" si="4"/>
        <v>0.9375</v>
      </c>
      <c r="I16" s="91">
        <f t="shared" si="5"/>
        <v>1.4550000000000001</v>
      </c>
      <c r="J16" s="37"/>
      <c r="K16" s="37"/>
      <c r="L16" s="86"/>
      <c r="M16" s="37"/>
      <c r="N16" s="36"/>
      <c r="O16" s="37"/>
      <c r="P16" s="37"/>
      <c r="Q16" s="37"/>
      <c r="R16" s="37"/>
      <c r="S16" s="86"/>
      <c r="T16" s="37"/>
      <c r="U16" s="36"/>
      <c r="V16" s="37"/>
      <c r="W16" s="86"/>
      <c r="X16" s="36"/>
      <c r="Y16" s="37"/>
      <c r="Z16" s="37"/>
      <c r="AA16" s="86"/>
      <c r="AB16" s="33">
        <v>0.65</v>
      </c>
      <c r="AC16" s="33">
        <v>1.8</v>
      </c>
      <c r="AD16" s="33">
        <v>0.61</v>
      </c>
      <c r="AE16" s="33">
        <v>0.52</v>
      </c>
      <c r="AF16" s="33"/>
      <c r="AG16" s="33"/>
      <c r="AH16" s="31"/>
      <c r="AI16" s="33"/>
      <c r="AJ16" s="33"/>
      <c r="AK16" s="33"/>
      <c r="AL16" s="33"/>
      <c r="AM16" s="33"/>
      <c r="AN16" s="33"/>
      <c r="AO16" s="33"/>
      <c r="AP16" s="33"/>
      <c r="AQ16" s="33"/>
      <c r="AR16" s="33"/>
      <c r="AS16" s="33"/>
      <c r="AT16" s="33"/>
      <c r="AU16" s="33"/>
      <c r="AV16" s="33"/>
    </row>
    <row r="17" spans="1:48" x14ac:dyDescent="0.25">
      <c r="A17" s="36"/>
      <c r="B17" s="37"/>
      <c r="C17" s="40"/>
      <c r="D17" s="71"/>
      <c r="E17" s="74"/>
      <c r="F17" s="74"/>
      <c r="G17" s="77"/>
      <c r="H17" s="77"/>
      <c r="I17" s="87"/>
      <c r="J17" s="37"/>
      <c r="K17" s="37"/>
      <c r="L17" s="86"/>
      <c r="M17" s="37"/>
      <c r="N17" s="36"/>
      <c r="O17" s="37"/>
      <c r="P17" s="37"/>
      <c r="Q17" s="37"/>
      <c r="R17" s="37"/>
      <c r="S17" s="86"/>
      <c r="T17" s="37"/>
      <c r="U17" s="36"/>
      <c r="V17" s="37"/>
      <c r="W17" s="86"/>
      <c r="X17" s="36"/>
      <c r="Y17" s="37"/>
      <c r="Z17" s="37"/>
      <c r="AA17" s="86"/>
      <c r="AB17" s="33"/>
      <c r="AC17" s="33"/>
      <c r="AD17" s="33"/>
      <c r="AE17" s="33"/>
      <c r="AF17" s="33"/>
      <c r="AG17" s="33"/>
      <c r="AH17" s="31"/>
      <c r="AI17" s="33"/>
      <c r="AJ17" s="33"/>
      <c r="AK17" s="33"/>
      <c r="AL17" s="33"/>
      <c r="AM17" s="33"/>
      <c r="AN17" s="33"/>
      <c r="AO17" s="33"/>
      <c r="AP17" s="33"/>
      <c r="AQ17" s="33"/>
      <c r="AR17" s="33"/>
      <c r="AS17" s="33"/>
      <c r="AT17" s="33"/>
      <c r="AU17" s="33"/>
      <c r="AV17" s="33"/>
    </row>
    <row r="18" spans="1:48" x14ac:dyDescent="0.25">
      <c r="A18" s="25" t="s">
        <v>60</v>
      </c>
      <c r="B18" s="26"/>
      <c r="C18" s="40"/>
      <c r="D18" s="71"/>
      <c r="E18" s="74"/>
      <c r="F18" s="74"/>
      <c r="G18" s="77"/>
      <c r="H18" s="77"/>
      <c r="I18" s="87"/>
      <c r="J18" s="37"/>
      <c r="K18" s="37"/>
      <c r="L18" s="86"/>
      <c r="M18" s="37"/>
      <c r="N18" s="36"/>
      <c r="O18" s="37"/>
      <c r="P18" s="37"/>
      <c r="Q18" s="37"/>
      <c r="R18" s="37"/>
      <c r="S18" s="86"/>
      <c r="T18" s="37"/>
      <c r="U18" s="36"/>
      <c r="V18" s="37"/>
      <c r="W18" s="86"/>
      <c r="X18" s="36"/>
      <c r="Y18" s="37"/>
      <c r="Z18" s="37"/>
      <c r="AA18" s="86"/>
      <c r="AB18" s="28"/>
      <c r="AC18" s="28"/>
      <c r="AD18" s="28"/>
      <c r="AE18" s="28"/>
      <c r="AF18" s="28"/>
      <c r="AG18" s="28"/>
      <c r="AH18" s="29"/>
      <c r="AI18" s="28"/>
      <c r="AJ18" s="28"/>
      <c r="AK18" s="28"/>
      <c r="AL18" s="28"/>
      <c r="AM18" s="28"/>
      <c r="AN18" s="28"/>
      <c r="AO18" s="28"/>
      <c r="AP18" s="28"/>
      <c r="AQ18" s="33"/>
      <c r="AR18" s="33"/>
      <c r="AS18" s="33"/>
      <c r="AT18" s="33"/>
      <c r="AU18" s="33"/>
      <c r="AV18" s="33"/>
    </row>
    <row r="19" spans="1:48" x14ac:dyDescent="0.25">
      <c r="A19" s="36" t="s">
        <v>61</v>
      </c>
      <c r="B19" s="37" t="s">
        <v>62</v>
      </c>
      <c r="C19" s="40">
        <f t="shared" ref="C19:C24" si="6">COUNT(J19:AV19)</f>
        <v>19</v>
      </c>
      <c r="D19" s="74">
        <f t="shared" si="0"/>
        <v>220</v>
      </c>
      <c r="E19" s="74">
        <f t="shared" si="1"/>
        <v>3471.0526315789475</v>
      </c>
      <c r="F19" s="74">
        <f t="shared" si="2"/>
        <v>11020</v>
      </c>
      <c r="G19" s="77">
        <f t="shared" si="3"/>
        <v>3209.4874889178905</v>
      </c>
      <c r="H19" s="77">
        <f t="shared" si="4"/>
        <v>5700</v>
      </c>
      <c r="I19" s="87">
        <f t="shared" si="5"/>
        <v>7199.9999999999973</v>
      </c>
      <c r="J19" s="37"/>
      <c r="K19" s="37"/>
      <c r="L19" s="86"/>
      <c r="M19" s="37">
        <v>4260</v>
      </c>
      <c r="N19" s="36">
        <v>2900</v>
      </c>
      <c r="O19" s="37">
        <v>1400</v>
      </c>
      <c r="P19" s="127">
        <v>1800</v>
      </c>
      <c r="Q19" s="127">
        <v>840</v>
      </c>
      <c r="R19" s="127">
        <v>10000</v>
      </c>
      <c r="S19" s="128">
        <v>6100</v>
      </c>
      <c r="T19" s="127">
        <v>11020</v>
      </c>
      <c r="U19" s="214">
        <v>2000</v>
      </c>
      <c r="V19" s="127">
        <v>1000</v>
      </c>
      <c r="W19" s="128">
        <v>1400</v>
      </c>
      <c r="X19" s="214">
        <v>6500</v>
      </c>
      <c r="Y19" s="127">
        <v>5700</v>
      </c>
      <c r="Z19" s="127">
        <v>2600</v>
      </c>
      <c r="AA19" s="86">
        <v>5700</v>
      </c>
      <c r="AB19" s="33">
        <v>790</v>
      </c>
      <c r="AC19" s="264">
        <v>220</v>
      </c>
      <c r="AD19" s="33">
        <v>1100</v>
      </c>
      <c r="AE19" s="33">
        <v>620</v>
      </c>
      <c r="AF19" s="33"/>
      <c r="AG19" s="33"/>
      <c r="AH19" s="31"/>
      <c r="AI19" s="33"/>
      <c r="AJ19" s="33"/>
      <c r="AK19" s="33"/>
      <c r="AL19" s="33"/>
      <c r="AM19" s="33"/>
      <c r="AN19" s="33"/>
      <c r="AO19" s="33"/>
      <c r="AP19" s="33"/>
      <c r="AQ19" s="33"/>
      <c r="AR19" s="33"/>
      <c r="AS19" s="33"/>
      <c r="AT19" s="33"/>
      <c r="AU19" s="33"/>
      <c r="AV19" s="33"/>
    </row>
    <row r="20" spans="1:48" x14ac:dyDescent="0.25">
      <c r="A20" s="36" t="s">
        <v>63</v>
      </c>
      <c r="B20" s="37" t="s">
        <v>62</v>
      </c>
      <c r="C20" s="40">
        <f t="shared" si="6"/>
        <v>10</v>
      </c>
      <c r="D20" s="74">
        <f t="shared" si="0"/>
        <v>200</v>
      </c>
      <c r="E20" s="74">
        <f t="shared" si="1"/>
        <v>1776</v>
      </c>
      <c r="F20" s="74">
        <f t="shared" si="2"/>
        <v>3600</v>
      </c>
      <c r="G20" s="77">
        <f t="shared" si="3"/>
        <v>1155.3950743264304</v>
      </c>
      <c r="H20" s="77">
        <f t="shared" si="4"/>
        <v>2750</v>
      </c>
      <c r="I20" s="87">
        <f t="shared" si="5"/>
        <v>3060</v>
      </c>
      <c r="J20" s="37">
        <v>3600</v>
      </c>
      <c r="K20" s="37">
        <v>2300</v>
      </c>
      <c r="L20" s="86">
        <v>3000</v>
      </c>
      <c r="M20" s="37"/>
      <c r="N20" s="36"/>
      <c r="O20" s="37"/>
      <c r="P20" s="37"/>
      <c r="Q20" s="37"/>
      <c r="R20" s="37"/>
      <c r="S20" s="86"/>
      <c r="T20" s="37"/>
      <c r="U20" s="36"/>
      <c r="V20" s="37"/>
      <c r="W20" s="86"/>
      <c r="X20" s="36"/>
      <c r="Y20" s="37"/>
      <c r="Z20" s="37"/>
      <c r="AA20" s="86"/>
      <c r="AB20" s="33">
        <v>740</v>
      </c>
      <c r="AC20" s="33">
        <v>200</v>
      </c>
      <c r="AD20" s="33">
        <v>1100</v>
      </c>
      <c r="AE20" s="33">
        <v>570</v>
      </c>
      <c r="AF20" s="33">
        <v>2900</v>
      </c>
      <c r="AG20" s="33">
        <v>1390</v>
      </c>
      <c r="AH20" s="31">
        <v>1960</v>
      </c>
      <c r="AI20" s="33"/>
      <c r="AJ20" s="33"/>
      <c r="AK20" s="33"/>
      <c r="AL20" s="33"/>
      <c r="AM20" s="33"/>
      <c r="AN20" s="33"/>
      <c r="AO20" s="33"/>
      <c r="AP20" s="33"/>
      <c r="AQ20" s="33"/>
      <c r="AR20" s="33"/>
      <c r="AS20" s="33"/>
      <c r="AT20" s="33"/>
      <c r="AU20" s="33"/>
      <c r="AV20" s="33"/>
    </row>
    <row r="21" spans="1:48" x14ac:dyDescent="0.25">
      <c r="A21" s="36" t="s">
        <v>65</v>
      </c>
      <c r="B21" s="37" t="s">
        <v>62</v>
      </c>
      <c r="C21" s="40">
        <f t="shared" si="6"/>
        <v>4</v>
      </c>
      <c r="D21" s="71">
        <f t="shared" si="0"/>
        <v>1.5</v>
      </c>
      <c r="E21" s="71">
        <f t="shared" si="1"/>
        <v>2.625</v>
      </c>
      <c r="F21" s="71">
        <f t="shared" si="2"/>
        <v>3.6</v>
      </c>
      <c r="G21" s="63">
        <f t="shared" si="3"/>
        <v>0.86168439698070409</v>
      </c>
      <c r="H21" s="63">
        <f t="shared" si="4"/>
        <v>2.9250000000000003</v>
      </c>
      <c r="I21" s="91">
        <f t="shared" si="5"/>
        <v>3.33</v>
      </c>
      <c r="J21" s="37"/>
      <c r="K21" s="37"/>
      <c r="L21" s="86"/>
      <c r="M21" s="37"/>
      <c r="N21" s="36"/>
      <c r="O21" s="37"/>
      <c r="P21" s="37"/>
      <c r="Q21" s="37"/>
      <c r="R21" s="37"/>
      <c r="S21" s="86"/>
      <c r="T21" s="37"/>
      <c r="U21" s="36"/>
      <c r="V21" s="37"/>
      <c r="W21" s="86"/>
      <c r="X21" s="36"/>
      <c r="Y21" s="37"/>
      <c r="Z21" s="37"/>
      <c r="AA21" s="86"/>
      <c r="AB21" s="33">
        <v>2.7</v>
      </c>
      <c r="AC21" s="33">
        <v>3.6</v>
      </c>
      <c r="AD21" s="33">
        <v>1.5</v>
      </c>
      <c r="AE21" s="33">
        <v>2.7</v>
      </c>
      <c r="AF21" s="33"/>
      <c r="AG21" s="33"/>
      <c r="AH21" s="31"/>
      <c r="AI21" s="33"/>
      <c r="AJ21" s="33"/>
      <c r="AK21" s="33"/>
      <c r="AL21" s="33"/>
      <c r="AM21" s="33"/>
      <c r="AN21" s="33"/>
      <c r="AO21" s="33"/>
      <c r="AP21" s="33"/>
      <c r="AQ21" s="33"/>
      <c r="AR21" s="33"/>
      <c r="AS21" s="33"/>
      <c r="AT21" s="33"/>
      <c r="AU21" s="33"/>
      <c r="AV21" s="33"/>
    </row>
    <row r="22" spans="1:48" x14ac:dyDescent="0.25">
      <c r="A22" s="36" t="s">
        <v>66</v>
      </c>
      <c r="B22" s="37" t="s">
        <v>62</v>
      </c>
      <c r="C22" s="40">
        <f t="shared" si="6"/>
        <v>7</v>
      </c>
      <c r="D22" s="71">
        <f t="shared" si="0"/>
        <v>0.85</v>
      </c>
      <c r="E22" s="71">
        <f t="shared" si="1"/>
        <v>2.878571428571429</v>
      </c>
      <c r="F22" s="71">
        <f t="shared" si="2"/>
        <v>5.8</v>
      </c>
      <c r="G22" s="63">
        <f t="shared" si="3"/>
        <v>1.6837104716610121</v>
      </c>
      <c r="H22" s="63">
        <f t="shared" si="4"/>
        <v>3.5500000000000003</v>
      </c>
      <c r="I22" s="91">
        <f t="shared" si="5"/>
        <v>4.9600000000000009</v>
      </c>
      <c r="J22" s="37">
        <v>4.4000000000000004</v>
      </c>
      <c r="K22" s="37">
        <v>5.8</v>
      </c>
      <c r="L22" s="86">
        <v>2.6</v>
      </c>
      <c r="M22" s="37"/>
      <c r="N22" s="36"/>
      <c r="O22" s="37"/>
      <c r="P22" s="37"/>
      <c r="Q22" s="37"/>
      <c r="R22" s="37"/>
      <c r="S22" s="86"/>
      <c r="T22" s="37"/>
      <c r="U22" s="36"/>
      <c r="V22" s="37"/>
      <c r="W22" s="86"/>
      <c r="X22" s="36"/>
      <c r="Y22" s="37"/>
      <c r="Z22" s="37"/>
      <c r="AA22" s="86"/>
      <c r="AB22" s="33">
        <v>2</v>
      </c>
      <c r="AC22" s="33">
        <v>2.7</v>
      </c>
      <c r="AD22" s="33">
        <v>0.85</v>
      </c>
      <c r="AE22" s="33">
        <v>1.8</v>
      </c>
      <c r="AF22" s="33"/>
      <c r="AG22" s="33"/>
      <c r="AH22" s="31"/>
      <c r="AI22" s="33"/>
      <c r="AJ22" s="33"/>
      <c r="AK22" s="33"/>
      <c r="AL22" s="33"/>
      <c r="AM22" s="33"/>
      <c r="AN22" s="33"/>
      <c r="AO22" s="33"/>
      <c r="AP22" s="33"/>
      <c r="AQ22" s="33"/>
      <c r="AR22" s="33"/>
      <c r="AS22" s="33"/>
      <c r="AT22" s="33"/>
      <c r="AU22" s="33"/>
      <c r="AV22" s="33"/>
    </row>
    <row r="23" spans="1:48" x14ac:dyDescent="0.25">
      <c r="A23" s="36" t="s">
        <v>69</v>
      </c>
      <c r="B23" s="37" t="s">
        <v>62</v>
      </c>
      <c r="C23" s="40">
        <f t="shared" si="6"/>
        <v>4</v>
      </c>
      <c r="D23" s="71">
        <f t="shared" si="0"/>
        <v>1.1000000000000001</v>
      </c>
      <c r="E23" s="74">
        <f t="shared" si="1"/>
        <v>67.275000000000006</v>
      </c>
      <c r="F23" s="74">
        <f t="shared" si="2"/>
        <v>150</v>
      </c>
      <c r="G23" s="77">
        <f t="shared" si="3"/>
        <v>62.44332763928157</v>
      </c>
      <c r="H23" s="77">
        <f t="shared" si="4"/>
        <v>91.5</v>
      </c>
      <c r="I23" s="87">
        <f t="shared" si="5"/>
        <v>126.60000000000002</v>
      </c>
      <c r="J23" s="37"/>
      <c r="K23" s="37"/>
      <c r="L23" s="86"/>
      <c r="M23" s="37"/>
      <c r="N23" s="36"/>
      <c r="O23" s="37"/>
      <c r="P23" s="37"/>
      <c r="Q23" s="37"/>
      <c r="R23" s="37"/>
      <c r="S23" s="86"/>
      <c r="T23" s="37"/>
      <c r="U23" s="36"/>
      <c r="V23" s="37"/>
      <c r="W23" s="86"/>
      <c r="X23" s="36"/>
      <c r="Y23" s="37"/>
      <c r="Z23" s="37"/>
      <c r="AA23" s="86"/>
      <c r="AB23" s="33">
        <v>72</v>
      </c>
      <c r="AC23" s="33">
        <v>46</v>
      </c>
      <c r="AD23" s="33">
        <v>1.1000000000000001</v>
      </c>
      <c r="AE23" s="33">
        <v>150</v>
      </c>
      <c r="AF23" s="33"/>
      <c r="AG23" s="33"/>
      <c r="AH23" s="31"/>
      <c r="AI23" s="33"/>
      <c r="AJ23" s="33"/>
      <c r="AK23" s="33"/>
      <c r="AL23" s="33"/>
      <c r="AM23" s="33"/>
      <c r="AN23" s="33"/>
      <c r="AO23" s="33"/>
      <c r="AP23" s="33"/>
      <c r="AQ23" s="33"/>
      <c r="AR23" s="33"/>
      <c r="AS23" s="33"/>
      <c r="AT23" s="33"/>
      <c r="AU23" s="33"/>
      <c r="AV23" s="33"/>
    </row>
    <row r="24" spans="1:48" x14ac:dyDescent="0.25">
      <c r="A24" s="36" t="s">
        <v>70</v>
      </c>
      <c r="B24" s="37" t="s">
        <v>62</v>
      </c>
      <c r="C24" s="40">
        <f t="shared" si="6"/>
        <v>10</v>
      </c>
      <c r="D24" s="71">
        <f t="shared" si="0"/>
        <v>0.23599999999999999</v>
      </c>
      <c r="E24" s="74">
        <f t="shared" si="1"/>
        <v>22.685599999999997</v>
      </c>
      <c r="F24" s="74">
        <f t="shared" si="2"/>
        <v>89</v>
      </c>
      <c r="G24" s="77">
        <f t="shared" si="3"/>
        <v>28.40501172993558</v>
      </c>
      <c r="H24" s="77">
        <f t="shared" si="4"/>
        <v>31.5</v>
      </c>
      <c r="I24" s="87">
        <f t="shared" si="5"/>
        <v>52.099999999999987</v>
      </c>
      <c r="J24" s="37">
        <v>8.8000000000000007</v>
      </c>
      <c r="K24" s="37">
        <v>0.39</v>
      </c>
      <c r="L24" s="86">
        <v>48</v>
      </c>
      <c r="M24" s="37"/>
      <c r="N24" s="36"/>
      <c r="O24" s="37"/>
      <c r="P24" s="37"/>
      <c r="Q24" s="37"/>
      <c r="R24" s="37"/>
      <c r="S24" s="86"/>
      <c r="T24" s="37"/>
      <c r="U24" s="36"/>
      <c r="V24" s="37"/>
      <c r="W24" s="86"/>
      <c r="X24" s="36"/>
      <c r="Y24" s="37"/>
      <c r="Z24" s="37"/>
      <c r="AA24" s="86"/>
      <c r="AB24" s="33">
        <v>30</v>
      </c>
      <c r="AC24" s="33">
        <v>12</v>
      </c>
      <c r="AD24" s="33">
        <v>0.33</v>
      </c>
      <c r="AE24" s="33">
        <v>89</v>
      </c>
      <c r="AF24" s="33">
        <v>6.1</v>
      </c>
      <c r="AG24" s="33">
        <v>0.23599999999999999</v>
      </c>
      <c r="AH24" s="31">
        <v>32</v>
      </c>
      <c r="AI24" s="33"/>
      <c r="AJ24" s="33"/>
      <c r="AK24" s="33"/>
      <c r="AL24" s="33"/>
      <c r="AM24" s="33"/>
      <c r="AN24" s="33"/>
      <c r="AO24" s="33"/>
      <c r="AP24" s="33"/>
      <c r="AQ24" s="33"/>
      <c r="AR24" s="33"/>
      <c r="AS24" s="33"/>
      <c r="AT24" s="33"/>
      <c r="AU24" s="33"/>
      <c r="AV24" s="33"/>
    </row>
    <row r="25" spans="1:48" x14ac:dyDescent="0.25">
      <c r="A25" s="36"/>
      <c r="B25" s="37"/>
      <c r="C25" s="40"/>
      <c r="D25" s="71"/>
      <c r="E25" s="74"/>
      <c r="F25" s="74"/>
      <c r="G25" s="77"/>
      <c r="H25" s="77"/>
      <c r="I25" s="87"/>
      <c r="J25" s="37"/>
      <c r="K25" s="37"/>
      <c r="L25" s="86"/>
      <c r="M25" s="37"/>
      <c r="N25" s="36"/>
      <c r="O25" s="37"/>
      <c r="P25" s="37"/>
      <c r="Q25" s="37"/>
      <c r="R25" s="37"/>
      <c r="S25" s="86"/>
      <c r="T25" s="37"/>
      <c r="U25" s="36"/>
      <c r="V25" s="37"/>
      <c r="W25" s="86"/>
      <c r="X25" s="36"/>
      <c r="Y25" s="37"/>
      <c r="Z25" s="37"/>
      <c r="AA25" s="86"/>
      <c r="AB25" s="33"/>
      <c r="AC25" s="33"/>
      <c r="AD25" s="33"/>
      <c r="AE25" s="33"/>
      <c r="AF25" s="33"/>
      <c r="AG25" s="33"/>
      <c r="AH25" s="31"/>
      <c r="AI25" s="33"/>
      <c r="AJ25" s="33"/>
      <c r="AK25" s="33"/>
      <c r="AL25" s="33"/>
      <c r="AM25" s="33"/>
      <c r="AN25" s="33"/>
      <c r="AO25" s="33"/>
      <c r="AP25" s="33"/>
      <c r="AQ25" s="33"/>
      <c r="AR25" s="33"/>
      <c r="AS25" s="33"/>
      <c r="AT25" s="33"/>
      <c r="AU25" s="33"/>
      <c r="AV25" s="33"/>
    </row>
    <row r="26" spans="1:48" x14ac:dyDescent="0.25">
      <c r="A26" s="25" t="s">
        <v>71</v>
      </c>
      <c r="B26" s="39"/>
      <c r="C26" s="40"/>
      <c r="D26" s="71"/>
      <c r="E26" s="74"/>
      <c r="F26" s="74"/>
      <c r="G26" s="77"/>
      <c r="H26" s="77"/>
      <c r="I26" s="87"/>
      <c r="J26" s="37"/>
      <c r="K26" s="37"/>
      <c r="L26" s="86"/>
      <c r="M26" s="37"/>
      <c r="N26" s="36"/>
      <c r="O26" s="37"/>
      <c r="P26" s="37"/>
      <c r="Q26" s="37"/>
      <c r="R26" s="37"/>
      <c r="S26" s="86"/>
      <c r="T26" s="37"/>
      <c r="U26" s="36"/>
      <c r="V26" s="37"/>
      <c r="W26" s="86"/>
      <c r="X26" s="36"/>
      <c r="Y26" s="37"/>
      <c r="Z26" s="37"/>
      <c r="AA26" s="86"/>
      <c r="AB26" s="41"/>
      <c r="AC26" s="41"/>
      <c r="AD26" s="41"/>
      <c r="AE26" s="41"/>
      <c r="AF26" s="41"/>
      <c r="AG26" s="41"/>
      <c r="AH26" s="42"/>
      <c r="AI26" s="41"/>
      <c r="AJ26" s="41"/>
      <c r="AK26" s="41"/>
      <c r="AL26" s="41"/>
      <c r="AM26" s="41"/>
      <c r="AN26" s="41"/>
      <c r="AO26" s="41"/>
      <c r="AP26" s="41"/>
      <c r="AQ26" s="33"/>
      <c r="AR26" s="33"/>
      <c r="AS26" s="33"/>
      <c r="AT26" s="33"/>
      <c r="AU26" s="33"/>
      <c r="AV26" s="33"/>
    </row>
    <row r="27" spans="1:48" x14ac:dyDescent="0.25">
      <c r="A27" s="36" t="s">
        <v>72</v>
      </c>
      <c r="B27" s="39" t="s">
        <v>62</v>
      </c>
      <c r="C27" s="40">
        <f t="shared" ref="C27:C36" si="7">COUNT(J27:AV27)</f>
        <v>0</v>
      </c>
      <c r="D27" s="71">
        <f t="shared" si="0"/>
        <v>0</v>
      </c>
      <c r="E27" s="74" t="e">
        <f t="shared" si="1"/>
        <v>#DIV/0!</v>
      </c>
      <c r="F27" s="74">
        <f t="shared" si="2"/>
        <v>0</v>
      </c>
      <c r="G27" s="77" t="e">
        <f t="shared" si="3"/>
        <v>#DIV/0!</v>
      </c>
      <c r="H27" s="77" t="e">
        <f t="shared" si="4"/>
        <v>#NUM!</v>
      </c>
      <c r="I27" s="87" t="e">
        <f t="shared" si="5"/>
        <v>#NUM!</v>
      </c>
      <c r="J27" s="37"/>
      <c r="K27" s="37"/>
      <c r="L27" s="86"/>
      <c r="M27" s="37"/>
      <c r="N27" s="36"/>
      <c r="O27" s="37"/>
      <c r="P27" s="37"/>
      <c r="Q27" s="37"/>
      <c r="R27" s="37"/>
      <c r="S27" s="86"/>
      <c r="T27" s="37"/>
      <c r="U27" s="36"/>
      <c r="V27" s="37"/>
      <c r="W27" s="86"/>
      <c r="X27" s="36"/>
      <c r="Y27" s="37"/>
      <c r="Z27" s="37"/>
      <c r="AA27" s="86"/>
      <c r="AB27" s="68"/>
      <c r="AC27" s="68"/>
      <c r="AD27" s="41"/>
      <c r="AE27" s="41"/>
      <c r="AF27" s="68"/>
      <c r="AG27" s="68"/>
      <c r="AH27" s="70"/>
      <c r="AI27" s="68"/>
      <c r="AJ27" s="68"/>
      <c r="AK27" s="68"/>
      <c r="AL27" s="68"/>
      <c r="AM27" s="68"/>
      <c r="AN27" s="41"/>
      <c r="AO27" s="68"/>
      <c r="AP27" s="68"/>
      <c r="AQ27" s="33"/>
      <c r="AR27" s="33"/>
      <c r="AS27" s="33"/>
      <c r="AT27" s="33"/>
      <c r="AU27" s="33"/>
      <c r="AV27" s="33"/>
    </row>
    <row r="28" spans="1:48" x14ac:dyDescent="0.25">
      <c r="A28" s="36" t="s">
        <v>74</v>
      </c>
      <c r="B28" s="39" t="s">
        <v>62</v>
      </c>
      <c r="C28" s="40">
        <f t="shared" si="7"/>
        <v>0</v>
      </c>
      <c r="D28" s="71">
        <f t="shared" si="0"/>
        <v>0</v>
      </c>
      <c r="E28" s="74" t="e">
        <f t="shared" si="1"/>
        <v>#DIV/0!</v>
      </c>
      <c r="F28" s="74">
        <f t="shared" si="2"/>
        <v>0</v>
      </c>
      <c r="G28" s="77" t="e">
        <f t="shared" si="3"/>
        <v>#DIV/0!</v>
      </c>
      <c r="H28" s="77" t="e">
        <f t="shared" si="4"/>
        <v>#NUM!</v>
      </c>
      <c r="I28" s="87" t="e">
        <f t="shared" si="5"/>
        <v>#NUM!</v>
      </c>
      <c r="J28" s="37"/>
      <c r="K28" s="37"/>
      <c r="L28" s="86"/>
      <c r="M28" s="37"/>
      <c r="N28" s="36"/>
      <c r="O28" s="37"/>
      <c r="P28" s="37"/>
      <c r="Q28" s="37"/>
      <c r="R28" s="37"/>
      <c r="S28" s="86"/>
      <c r="T28" s="37"/>
      <c r="U28" s="36"/>
      <c r="V28" s="37"/>
      <c r="W28" s="86"/>
      <c r="X28" s="36"/>
      <c r="Y28" s="37"/>
      <c r="Z28" s="37"/>
      <c r="AA28" s="86"/>
      <c r="AB28" s="68"/>
      <c r="AC28" s="68"/>
      <c r="AD28" s="68"/>
      <c r="AE28" s="68"/>
      <c r="AF28" s="68"/>
      <c r="AG28" s="68"/>
      <c r="AH28" s="70"/>
      <c r="AI28" s="68"/>
      <c r="AJ28" s="68"/>
      <c r="AK28" s="68"/>
      <c r="AL28" s="68"/>
      <c r="AM28" s="68"/>
      <c r="AN28" s="68"/>
      <c r="AO28" s="68"/>
      <c r="AP28" s="68"/>
      <c r="AQ28" s="33"/>
      <c r="AR28" s="33"/>
      <c r="AS28" s="33"/>
      <c r="AT28" s="33"/>
      <c r="AU28" s="33"/>
      <c r="AV28" s="33"/>
    </row>
    <row r="29" spans="1:48" x14ac:dyDescent="0.25">
      <c r="A29" s="36" t="s">
        <v>76</v>
      </c>
      <c r="B29" s="39" t="s">
        <v>62</v>
      </c>
      <c r="C29" s="40">
        <f t="shared" si="7"/>
        <v>0</v>
      </c>
      <c r="D29" s="71">
        <f t="shared" si="0"/>
        <v>0</v>
      </c>
      <c r="E29" s="74" t="e">
        <f t="shared" si="1"/>
        <v>#DIV/0!</v>
      </c>
      <c r="F29" s="74">
        <f t="shared" si="2"/>
        <v>0</v>
      </c>
      <c r="G29" s="77" t="e">
        <f t="shared" si="3"/>
        <v>#DIV/0!</v>
      </c>
      <c r="H29" s="77" t="e">
        <f t="shared" si="4"/>
        <v>#NUM!</v>
      </c>
      <c r="I29" s="87" t="e">
        <f t="shared" si="5"/>
        <v>#NUM!</v>
      </c>
      <c r="J29" s="37"/>
      <c r="K29" s="37"/>
      <c r="L29" s="86"/>
      <c r="M29" s="37"/>
      <c r="N29" s="36"/>
      <c r="O29" s="37"/>
      <c r="P29" s="37"/>
      <c r="Q29" s="37"/>
      <c r="R29" s="37"/>
      <c r="S29" s="86"/>
      <c r="T29" s="37"/>
      <c r="U29" s="36"/>
      <c r="V29" s="37"/>
      <c r="W29" s="86"/>
      <c r="X29" s="36"/>
      <c r="Y29" s="37"/>
      <c r="Z29" s="37"/>
      <c r="AA29" s="86"/>
      <c r="AB29" s="130"/>
      <c r="AC29" s="68"/>
      <c r="AD29" s="41"/>
      <c r="AE29" s="68"/>
      <c r="AF29" s="68"/>
      <c r="AG29" s="68"/>
      <c r="AH29" s="70"/>
      <c r="AI29" s="68"/>
      <c r="AJ29" s="68"/>
      <c r="AK29" s="68"/>
      <c r="AL29" s="68"/>
      <c r="AM29" s="68"/>
      <c r="AN29" s="41"/>
      <c r="AO29" s="68"/>
      <c r="AP29" s="41"/>
      <c r="AQ29" s="33"/>
      <c r="AR29" s="33"/>
      <c r="AS29" s="33"/>
      <c r="AT29" s="33"/>
      <c r="AU29" s="33"/>
      <c r="AV29" s="33"/>
    </row>
    <row r="30" spans="1:48" x14ac:dyDescent="0.25">
      <c r="A30" s="36" t="s">
        <v>77</v>
      </c>
      <c r="B30" s="39" t="s">
        <v>62</v>
      </c>
      <c r="C30" s="40">
        <f t="shared" si="7"/>
        <v>3</v>
      </c>
      <c r="D30" s="71">
        <f t="shared" si="0"/>
        <v>5.0000000000000001E-3</v>
      </c>
      <c r="E30" s="73">
        <f t="shared" si="1"/>
        <v>1.3333333333333334E-2</v>
      </c>
      <c r="F30" s="73">
        <f t="shared" si="2"/>
        <v>2.1000000000000001E-2</v>
      </c>
      <c r="G30" s="76">
        <f t="shared" si="3"/>
        <v>8.0208062770106437E-3</v>
      </c>
      <c r="H30" s="76">
        <f t="shared" si="4"/>
        <v>1.7500000000000002E-2</v>
      </c>
      <c r="I30" s="93">
        <f t="shared" si="5"/>
        <v>1.9599999999999999E-2</v>
      </c>
      <c r="J30" s="189">
        <v>5.0000000000000001E-3</v>
      </c>
      <c r="K30" s="190">
        <v>1.4E-2</v>
      </c>
      <c r="L30" s="191">
        <v>2.1000000000000001E-2</v>
      </c>
      <c r="M30" s="190"/>
      <c r="N30" s="560"/>
      <c r="O30" s="190"/>
      <c r="P30" s="190"/>
      <c r="Q30" s="190"/>
      <c r="R30" s="190"/>
      <c r="S30" s="191"/>
      <c r="T30" s="190"/>
      <c r="U30" s="560"/>
      <c r="V30" s="190"/>
      <c r="W30" s="191"/>
      <c r="X30" s="560"/>
      <c r="Y30" s="190"/>
      <c r="Z30" s="190"/>
      <c r="AA30" s="191"/>
      <c r="AB30" s="68"/>
      <c r="AC30" s="68"/>
      <c r="AD30" s="68"/>
      <c r="AE30" s="68"/>
      <c r="AF30" s="68"/>
      <c r="AG30" s="68"/>
      <c r="AH30" s="70"/>
      <c r="AI30" s="68"/>
      <c r="AJ30" s="68"/>
      <c r="AK30" s="68"/>
      <c r="AL30" s="68"/>
      <c r="AM30" s="68"/>
      <c r="AN30" s="41"/>
      <c r="AO30" s="68"/>
      <c r="AP30" s="68"/>
      <c r="AQ30" s="33"/>
      <c r="AR30" s="33"/>
      <c r="AS30" s="33"/>
      <c r="AT30" s="33"/>
      <c r="AU30" s="33"/>
      <c r="AV30" s="33"/>
    </row>
    <row r="31" spans="1:48" x14ac:dyDescent="0.25">
      <c r="A31" s="44" t="s">
        <v>78</v>
      </c>
      <c r="B31" s="39" t="s">
        <v>62</v>
      </c>
      <c r="C31" s="40">
        <f t="shared" si="7"/>
        <v>0</v>
      </c>
      <c r="D31" s="71">
        <f t="shared" si="0"/>
        <v>0</v>
      </c>
      <c r="E31" s="74" t="e">
        <f t="shared" si="1"/>
        <v>#DIV/0!</v>
      </c>
      <c r="F31" s="74">
        <f t="shared" si="2"/>
        <v>0</v>
      </c>
      <c r="G31" s="77" t="e">
        <f t="shared" si="3"/>
        <v>#DIV/0!</v>
      </c>
      <c r="H31" s="77" t="e">
        <f t="shared" si="4"/>
        <v>#NUM!</v>
      </c>
      <c r="I31" s="87" t="e">
        <f t="shared" si="5"/>
        <v>#NUM!</v>
      </c>
      <c r="J31" s="37"/>
      <c r="K31" s="37"/>
      <c r="L31" s="86"/>
      <c r="M31" s="37"/>
      <c r="N31" s="36"/>
      <c r="O31" s="37"/>
      <c r="P31" s="37"/>
      <c r="Q31" s="37"/>
      <c r="R31" s="37"/>
      <c r="S31" s="86"/>
      <c r="T31" s="37"/>
      <c r="U31" s="36"/>
      <c r="V31" s="37"/>
      <c r="W31" s="86"/>
      <c r="X31" s="36"/>
      <c r="Y31" s="37"/>
      <c r="Z31" s="37"/>
      <c r="AA31" s="86"/>
      <c r="AB31" s="68"/>
      <c r="AC31" s="68"/>
      <c r="AD31" s="41"/>
      <c r="AE31" s="68"/>
      <c r="AF31" s="68"/>
      <c r="AG31" s="68"/>
      <c r="AH31" s="70"/>
      <c r="AI31" s="68"/>
      <c r="AJ31" s="68"/>
      <c r="AK31" s="68"/>
      <c r="AL31" s="68"/>
      <c r="AM31" s="68"/>
      <c r="AN31" s="41"/>
      <c r="AO31" s="68"/>
      <c r="AP31" s="68"/>
      <c r="AQ31" s="33"/>
      <c r="AR31" s="33"/>
      <c r="AS31" s="33"/>
      <c r="AT31" s="33"/>
      <c r="AU31" s="33"/>
      <c r="AV31" s="33"/>
    </row>
    <row r="32" spans="1:48" x14ac:dyDescent="0.25">
      <c r="A32" s="36" t="s">
        <v>79</v>
      </c>
      <c r="B32" s="39" t="s">
        <v>62</v>
      </c>
      <c r="C32" s="40">
        <f t="shared" si="7"/>
        <v>3</v>
      </c>
      <c r="D32" s="71">
        <f t="shared" si="0"/>
        <v>5.0000000000000001E-3</v>
      </c>
      <c r="E32" s="73">
        <f t="shared" si="1"/>
        <v>5.0000000000000001E-3</v>
      </c>
      <c r="F32" s="73">
        <f t="shared" si="2"/>
        <v>5.0000000000000001E-3</v>
      </c>
      <c r="G32" s="76">
        <f t="shared" si="3"/>
        <v>0</v>
      </c>
      <c r="H32" s="76">
        <f t="shared" si="4"/>
        <v>5.0000000000000001E-3</v>
      </c>
      <c r="I32" s="93">
        <f t="shared" si="5"/>
        <v>5.0000000000000001E-3</v>
      </c>
      <c r="J32" s="189">
        <v>5.0000000000000001E-3</v>
      </c>
      <c r="K32" s="189">
        <v>5.0000000000000001E-3</v>
      </c>
      <c r="L32" s="192">
        <v>5.0000000000000001E-3</v>
      </c>
      <c r="M32" s="189"/>
      <c r="N32" s="440"/>
      <c r="O32" s="189"/>
      <c r="P32" s="189"/>
      <c r="Q32" s="189"/>
      <c r="R32" s="189"/>
      <c r="S32" s="192"/>
      <c r="T32" s="189"/>
      <c r="U32" s="440"/>
      <c r="V32" s="189"/>
      <c r="W32" s="192"/>
      <c r="X32" s="440"/>
      <c r="Y32" s="189"/>
      <c r="Z32" s="189"/>
      <c r="AA32" s="192"/>
      <c r="AB32" s="68"/>
      <c r="AC32" s="68"/>
      <c r="AD32" s="68"/>
      <c r="AE32" s="68"/>
      <c r="AF32" s="68"/>
      <c r="AG32" s="68"/>
      <c r="AH32" s="70"/>
      <c r="AI32" s="68"/>
      <c r="AJ32" s="68"/>
      <c r="AK32" s="68"/>
      <c r="AL32" s="68"/>
      <c r="AM32" s="68"/>
      <c r="AN32" s="68"/>
      <c r="AO32" s="68"/>
      <c r="AP32" s="68"/>
      <c r="AQ32" s="33"/>
      <c r="AR32" s="33"/>
      <c r="AS32" s="33"/>
      <c r="AT32" s="33"/>
      <c r="AU32" s="33"/>
      <c r="AV32" s="33"/>
    </row>
    <row r="33" spans="1:48" x14ac:dyDescent="0.25">
      <c r="A33" s="36" t="s">
        <v>80</v>
      </c>
      <c r="B33" s="39" t="s">
        <v>62</v>
      </c>
      <c r="C33" s="40">
        <f t="shared" si="7"/>
        <v>3</v>
      </c>
      <c r="D33" s="71">
        <f t="shared" si="0"/>
        <v>5.0000000000000001E-3</v>
      </c>
      <c r="E33" s="73">
        <f t="shared" si="1"/>
        <v>5.0000000000000001E-3</v>
      </c>
      <c r="F33" s="73">
        <f t="shared" si="2"/>
        <v>5.0000000000000001E-3</v>
      </c>
      <c r="G33" s="76">
        <f t="shared" si="3"/>
        <v>0</v>
      </c>
      <c r="H33" s="76">
        <f t="shared" si="4"/>
        <v>5.0000000000000001E-3</v>
      </c>
      <c r="I33" s="93">
        <f t="shared" si="5"/>
        <v>5.0000000000000001E-3</v>
      </c>
      <c r="J33" s="189">
        <v>5.0000000000000001E-3</v>
      </c>
      <c r="K33" s="189">
        <v>5.0000000000000001E-3</v>
      </c>
      <c r="L33" s="192">
        <v>5.0000000000000001E-3</v>
      </c>
      <c r="M33" s="189"/>
      <c r="N33" s="440"/>
      <c r="O33" s="189"/>
      <c r="P33" s="189"/>
      <c r="Q33" s="189"/>
      <c r="R33" s="189"/>
      <c r="S33" s="192"/>
      <c r="T33" s="189"/>
      <c r="U33" s="440"/>
      <c r="V33" s="189"/>
      <c r="W33" s="192"/>
      <c r="X33" s="440"/>
      <c r="Y33" s="189"/>
      <c r="Z33" s="189"/>
      <c r="AA33" s="192"/>
      <c r="AB33" s="177"/>
      <c r="AC33" s="68"/>
      <c r="AD33" s="68"/>
      <c r="AE33" s="68"/>
      <c r="AF33" s="68"/>
      <c r="AG33" s="68"/>
      <c r="AH33" s="70"/>
      <c r="AI33" s="68"/>
      <c r="AJ33" s="68"/>
      <c r="AK33" s="68"/>
      <c r="AL33" s="68"/>
      <c r="AM33" s="68"/>
      <c r="AN33" s="68"/>
      <c r="AO33" s="68"/>
      <c r="AP33" s="68"/>
      <c r="AQ33" s="33"/>
      <c r="AR33" s="33"/>
      <c r="AS33" s="33"/>
      <c r="AT33" s="33"/>
      <c r="AU33" s="33"/>
      <c r="AV33" s="33"/>
    </row>
    <row r="34" spans="1:48" x14ac:dyDescent="0.25">
      <c r="A34" s="36" t="s">
        <v>81</v>
      </c>
      <c r="B34" s="39" t="s">
        <v>62</v>
      </c>
      <c r="C34" s="40">
        <f t="shared" si="7"/>
        <v>3</v>
      </c>
      <c r="D34" s="71">
        <f t="shared" si="0"/>
        <v>5.0000000000000001E-3</v>
      </c>
      <c r="E34" s="73">
        <f t="shared" si="1"/>
        <v>5.0000000000000001E-3</v>
      </c>
      <c r="F34" s="73">
        <f t="shared" si="2"/>
        <v>5.0000000000000001E-3</v>
      </c>
      <c r="G34" s="76">
        <f t="shared" si="3"/>
        <v>0</v>
      </c>
      <c r="H34" s="76">
        <f t="shared" si="4"/>
        <v>5.0000000000000001E-3</v>
      </c>
      <c r="I34" s="93">
        <f t="shared" si="5"/>
        <v>5.0000000000000001E-3</v>
      </c>
      <c r="J34" s="189">
        <v>5.0000000000000001E-3</v>
      </c>
      <c r="K34" s="189">
        <v>5.0000000000000001E-3</v>
      </c>
      <c r="L34" s="192">
        <v>5.0000000000000001E-3</v>
      </c>
      <c r="M34" s="189"/>
      <c r="N34" s="440"/>
      <c r="O34" s="189"/>
      <c r="P34" s="189"/>
      <c r="Q34" s="189"/>
      <c r="R34" s="189"/>
      <c r="S34" s="192"/>
      <c r="T34" s="189"/>
      <c r="U34" s="440"/>
      <c r="V34" s="189"/>
      <c r="W34" s="192"/>
      <c r="X34" s="440"/>
      <c r="Y34" s="189"/>
      <c r="Z34" s="189"/>
      <c r="AA34" s="192"/>
      <c r="AB34" s="177"/>
      <c r="AC34" s="68"/>
      <c r="AD34" s="68"/>
      <c r="AE34" s="68"/>
      <c r="AF34" s="68"/>
      <c r="AG34" s="68"/>
      <c r="AH34" s="70"/>
      <c r="AI34" s="68"/>
      <c r="AJ34" s="68"/>
      <c r="AK34" s="68"/>
      <c r="AL34" s="68"/>
      <c r="AM34" s="68"/>
      <c r="AN34" s="68"/>
      <c r="AO34" s="68"/>
      <c r="AP34" s="68"/>
      <c r="AQ34" s="33"/>
      <c r="AR34" s="33"/>
      <c r="AS34" s="33"/>
      <c r="AT34" s="33"/>
      <c r="AU34" s="33"/>
      <c r="AV34" s="33"/>
    </row>
    <row r="35" spans="1:48" x14ac:dyDescent="0.25">
      <c r="A35" s="36" t="s">
        <v>82</v>
      </c>
      <c r="B35" s="39" t="s">
        <v>62</v>
      </c>
      <c r="C35" s="40">
        <f t="shared" si="7"/>
        <v>3</v>
      </c>
      <c r="D35" s="71">
        <f t="shared" si="0"/>
        <v>5.0000000000000001E-3</v>
      </c>
      <c r="E35" s="73">
        <f t="shared" si="1"/>
        <v>5.0000000000000001E-3</v>
      </c>
      <c r="F35" s="73">
        <f t="shared" si="2"/>
        <v>5.0000000000000001E-3</v>
      </c>
      <c r="G35" s="76">
        <f t="shared" si="3"/>
        <v>0</v>
      </c>
      <c r="H35" s="76">
        <f t="shared" si="4"/>
        <v>5.0000000000000001E-3</v>
      </c>
      <c r="I35" s="93">
        <f t="shared" si="5"/>
        <v>5.0000000000000001E-3</v>
      </c>
      <c r="J35" s="189">
        <v>5.0000000000000001E-3</v>
      </c>
      <c r="K35" s="189">
        <v>5.0000000000000001E-3</v>
      </c>
      <c r="L35" s="192">
        <v>5.0000000000000001E-3</v>
      </c>
      <c r="M35" s="189"/>
      <c r="N35" s="440"/>
      <c r="O35" s="189"/>
      <c r="P35" s="189"/>
      <c r="Q35" s="189"/>
      <c r="R35" s="189"/>
      <c r="S35" s="192"/>
      <c r="T35" s="189"/>
      <c r="U35" s="440"/>
      <c r="V35" s="189"/>
      <c r="W35" s="192"/>
      <c r="X35" s="440"/>
      <c r="Y35" s="189"/>
      <c r="Z35" s="189"/>
      <c r="AA35" s="192"/>
      <c r="AB35" s="177"/>
      <c r="AC35" s="68"/>
      <c r="AD35" s="68"/>
      <c r="AE35" s="68"/>
      <c r="AF35" s="68"/>
      <c r="AG35" s="68"/>
      <c r="AH35" s="70"/>
      <c r="AI35" s="68"/>
      <c r="AJ35" s="68"/>
      <c r="AK35" s="68"/>
      <c r="AL35" s="68"/>
      <c r="AM35" s="68"/>
      <c r="AN35" s="68"/>
      <c r="AO35" s="68"/>
      <c r="AP35" s="68"/>
      <c r="AQ35" s="33"/>
      <c r="AR35" s="33"/>
      <c r="AS35" s="33"/>
      <c r="AT35" s="33"/>
      <c r="AU35" s="33"/>
      <c r="AV35" s="33"/>
    </row>
    <row r="36" spans="1:48" x14ac:dyDescent="0.25">
      <c r="A36" s="36" t="s">
        <v>83</v>
      </c>
      <c r="B36" s="39" t="s">
        <v>62</v>
      </c>
      <c r="C36" s="40">
        <f t="shared" si="7"/>
        <v>0</v>
      </c>
      <c r="D36" s="71">
        <f t="shared" si="0"/>
        <v>0</v>
      </c>
      <c r="E36" s="74" t="e">
        <f t="shared" si="1"/>
        <v>#DIV/0!</v>
      </c>
      <c r="F36" s="74">
        <f t="shared" si="2"/>
        <v>0</v>
      </c>
      <c r="G36" s="77" t="e">
        <f t="shared" si="3"/>
        <v>#DIV/0!</v>
      </c>
      <c r="H36" s="77" t="e">
        <f t="shared" si="4"/>
        <v>#NUM!</v>
      </c>
      <c r="I36" s="87" t="e">
        <f t="shared" si="5"/>
        <v>#NUM!</v>
      </c>
      <c r="J36" s="37"/>
      <c r="K36" s="37"/>
      <c r="L36" s="86"/>
      <c r="M36" s="37"/>
      <c r="N36" s="36"/>
      <c r="O36" s="37"/>
      <c r="P36" s="37"/>
      <c r="Q36" s="37"/>
      <c r="R36" s="37"/>
      <c r="S36" s="86"/>
      <c r="T36" s="37"/>
      <c r="U36" s="36"/>
      <c r="V36" s="37"/>
      <c r="W36" s="86"/>
      <c r="X36" s="36"/>
      <c r="Y36" s="37"/>
      <c r="Z36" s="37"/>
      <c r="AA36" s="86"/>
      <c r="AB36" s="41"/>
      <c r="AC36" s="68"/>
      <c r="AD36" s="68"/>
      <c r="AE36" s="41"/>
      <c r="AF36" s="68"/>
      <c r="AG36" s="68"/>
      <c r="AH36" s="70"/>
      <c r="AI36" s="68"/>
      <c r="AJ36" s="68"/>
      <c r="AK36" s="68"/>
      <c r="AL36" s="68"/>
      <c r="AM36" s="68"/>
      <c r="AN36" s="41"/>
      <c r="AO36" s="68"/>
      <c r="AP36" s="41"/>
      <c r="AQ36" s="33"/>
      <c r="AR36" s="33"/>
      <c r="AS36" s="33"/>
      <c r="AT36" s="33"/>
      <c r="AU36" s="33"/>
      <c r="AV36" s="33"/>
    </row>
    <row r="37" spans="1:48" x14ac:dyDescent="0.25">
      <c r="A37" s="44"/>
      <c r="B37" s="39"/>
      <c r="C37" s="40"/>
      <c r="D37" s="71"/>
      <c r="E37" s="74"/>
      <c r="F37" s="74"/>
      <c r="G37" s="77"/>
      <c r="H37" s="77"/>
      <c r="I37" s="87"/>
      <c r="J37" s="37"/>
      <c r="K37" s="37"/>
      <c r="L37" s="86"/>
      <c r="M37" s="37"/>
      <c r="N37" s="36"/>
      <c r="O37" s="37"/>
      <c r="P37" s="37"/>
      <c r="Q37" s="37"/>
      <c r="R37" s="37"/>
      <c r="S37" s="86"/>
      <c r="T37" s="37"/>
      <c r="U37" s="36"/>
      <c r="V37" s="37"/>
      <c r="W37" s="86"/>
      <c r="X37" s="36"/>
      <c r="Y37" s="37"/>
      <c r="Z37" s="37"/>
      <c r="AA37" s="86"/>
      <c r="AB37" s="41"/>
      <c r="AC37" s="41"/>
      <c r="AD37" s="41"/>
      <c r="AE37" s="41"/>
      <c r="AF37" s="41"/>
      <c r="AG37" s="41"/>
      <c r="AH37" s="42"/>
      <c r="AI37" s="41"/>
      <c r="AJ37" s="41"/>
      <c r="AK37" s="41"/>
      <c r="AL37" s="41"/>
      <c r="AM37" s="41"/>
      <c r="AN37" s="41"/>
      <c r="AO37" s="41"/>
      <c r="AP37" s="41"/>
      <c r="AQ37" s="33"/>
      <c r="AR37" s="33"/>
      <c r="AS37" s="33"/>
      <c r="AT37" s="33"/>
      <c r="AU37" s="33"/>
      <c r="AV37" s="33"/>
    </row>
    <row r="38" spans="1:48" x14ac:dyDescent="0.25">
      <c r="A38" s="25" t="s">
        <v>84</v>
      </c>
      <c r="B38" s="39"/>
      <c r="C38" s="40"/>
      <c r="D38" s="71"/>
      <c r="E38" s="74"/>
      <c r="F38" s="74"/>
      <c r="G38" s="77"/>
      <c r="H38" s="77"/>
      <c r="I38" s="87"/>
      <c r="J38" s="37"/>
      <c r="K38" s="37"/>
      <c r="L38" s="86"/>
      <c r="M38" s="37"/>
      <c r="N38" s="36"/>
      <c r="O38" s="37"/>
      <c r="P38" s="37"/>
      <c r="Q38" s="37"/>
      <c r="R38" s="37"/>
      <c r="S38" s="86"/>
      <c r="T38" s="37"/>
      <c r="U38" s="36"/>
      <c r="V38" s="37"/>
      <c r="W38" s="86"/>
      <c r="X38" s="36"/>
      <c r="Y38" s="37"/>
      <c r="Z38" s="37"/>
      <c r="AA38" s="86"/>
      <c r="AB38" s="41"/>
      <c r="AC38" s="41"/>
      <c r="AD38" s="41"/>
      <c r="AE38" s="41"/>
      <c r="AF38" s="41"/>
      <c r="AG38" s="41"/>
      <c r="AH38" s="42"/>
      <c r="AI38" s="41"/>
      <c r="AJ38" s="41"/>
      <c r="AK38" s="41"/>
      <c r="AL38" s="41"/>
      <c r="AM38" s="41"/>
      <c r="AN38" s="41"/>
      <c r="AO38" s="41"/>
      <c r="AP38" s="41"/>
      <c r="AQ38" s="33"/>
      <c r="AR38" s="33"/>
      <c r="AS38" s="33"/>
      <c r="AT38" s="33"/>
      <c r="AU38" s="33"/>
      <c r="AV38" s="33"/>
    </row>
    <row r="39" spans="1:48" x14ac:dyDescent="0.25">
      <c r="A39" s="36" t="s">
        <v>86</v>
      </c>
      <c r="B39" s="39" t="s">
        <v>62</v>
      </c>
      <c r="C39" s="40">
        <f>COUNT(J39:AV39)</f>
        <v>0</v>
      </c>
      <c r="D39" s="71">
        <f t="shared" si="0"/>
        <v>0</v>
      </c>
      <c r="E39" s="74" t="e">
        <f t="shared" si="1"/>
        <v>#DIV/0!</v>
      </c>
      <c r="F39" s="74">
        <f t="shared" si="2"/>
        <v>0</v>
      </c>
      <c r="G39" s="77" t="e">
        <f t="shared" si="3"/>
        <v>#DIV/0!</v>
      </c>
      <c r="H39" s="77" t="e">
        <f t="shared" si="4"/>
        <v>#NUM!</v>
      </c>
      <c r="I39" s="87" t="e">
        <f t="shared" si="5"/>
        <v>#NUM!</v>
      </c>
      <c r="J39" s="193"/>
      <c r="K39" s="193"/>
      <c r="L39" s="194"/>
      <c r="M39" s="193"/>
      <c r="N39" s="561"/>
      <c r="O39" s="193"/>
      <c r="P39" s="193"/>
      <c r="Q39" s="193"/>
      <c r="R39" s="193"/>
      <c r="S39" s="194"/>
      <c r="T39" s="193"/>
      <c r="U39" s="561"/>
      <c r="V39" s="193"/>
      <c r="W39" s="194"/>
      <c r="X39" s="561"/>
      <c r="Y39" s="193"/>
      <c r="Z39" s="193"/>
      <c r="AA39" s="194"/>
      <c r="AB39" s="41"/>
      <c r="AC39" s="41"/>
      <c r="AD39" s="41"/>
      <c r="AE39" s="41"/>
      <c r="AF39" s="41"/>
      <c r="AG39" s="41"/>
      <c r="AH39" s="42"/>
      <c r="AI39" s="41"/>
      <c r="AJ39" s="41"/>
      <c r="AK39" s="41"/>
      <c r="AL39" s="41"/>
      <c r="AM39" s="41"/>
      <c r="AN39" s="41"/>
      <c r="AO39" s="41"/>
      <c r="AP39" s="41"/>
      <c r="AQ39" s="33"/>
      <c r="AR39" s="33"/>
      <c r="AS39" s="33"/>
      <c r="AT39" s="33"/>
      <c r="AU39" s="33"/>
      <c r="AV39" s="33"/>
    </row>
    <row r="40" spans="1:48" x14ac:dyDescent="0.25">
      <c r="A40" s="36" t="s">
        <v>88</v>
      </c>
      <c r="B40" s="39" t="s">
        <v>62</v>
      </c>
      <c r="C40" s="40">
        <f>COUNT(J40:AV40)</f>
        <v>0</v>
      </c>
      <c r="D40" s="71">
        <f t="shared" si="0"/>
        <v>0</v>
      </c>
      <c r="E40" s="74" t="e">
        <f t="shared" si="1"/>
        <v>#DIV/0!</v>
      </c>
      <c r="F40" s="74">
        <f t="shared" si="2"/>
        <v>0</v>
      </c>
      <c r="G40" s="77" t="e">
        <f t="shared" si="3"/>
        <v>#DIV/0!</v>
      </c>
      <c r="H40" s="77" t="e">
        <f t="shared" si="4"/>
        <v>#NUM!</v>
      </c>
      <c r="I40" s="87" t="e">
        <f t="shared" si="5"/>
        <v>#NUM!</v>
      </c>
      <c r="J40" s="193"/>
      <c r="K40" s="193"/>
      <c r="L40" s="194"/>
      <c r="M40" s="193"/>
      <c r="N40" s="561"/>
      <c r="O40" s="193"/>
      <c r="P40" s="193"/>
      <c r="Q40" s="193"/>
      <c r="R40" s="193"/>
      <c r="S40" s="194"/>
      <c r="T40" s="193"/>
      <c r="U40" s="561"/>
      <c r="V40" s="193"/>
      <c r="W40" s="194"/>
      <c r="X40" s="561"/>
      <c r="Y40" s="193"/>
      <c r="Z40" s="193"/>
      <c r="AA40" s="194"/>
      <c r="AB40" s="41"/>
      <c r="AC40" s="41"/>
      <c r="AD40" s="41"/>
      <c r="AE40" s="41"/>
      <c r="AF40" s="41"/>
      <c r="AG40" s="41"/>
      <c r="AH40" s="42"/>
      <c r="AI40" s="41"/>
      <c r="AJ40" s="41"/>
      <c r="AK40" s="41"/>
      <c r="AL40" s="41"/>
      <c r="AM40" s="41"/>
      <c r="AN40" s="41"/>
      <c r="AO40" s="41"/>
      <c r="AP40" s="41"/>
      <c r="AQ40" s="33"/>
      <c r="AR40" s="33"/>
      <c r="AS40" s="33"/>
      <c r="AT40" s="33"/>
      <c r="AU40" s="33"/>
      <c r="AV40" s="33"/>
    </row>
    <row r="41" spans="1:48" x14ac:dyDescent="0.25">
      <c r="A41" s="36" t="s">
        <v>89</v>
      </c>
      <c r="B41" s="39" t="s">
        <v>62</v>
      </c>
      <c r="C41" s="40">
        <f>COUNT(J41:AV41)</f>
        <v>0</v>
      </c>
      <c r="D41" s="71">
        <f t="shared" si="0"/>
        <v>0</v>
      </c>
      <c r="E41" s="74" t="e">
        <f t="shared" si="1"/>
        <v>#DIV/0!</v>
      </c>
      <c r="F41" s="74">
        <f t="shared" si="2"/>
        <v>0</v>
      </c>
      <c r="G41" s="77" t="e">
        <f t="shared" si="3"/>
        <v>#DIV/0!</v>
      </c>
      <c r="H41" s="77" t="e">
        <f t="shared" si="4"/>
        <v>#NUM!</v>
      </c>
      <c r="I41" s="87" t="e">
        <f t="shared" si="5"/>
        <v>#NUM!</v>
      </c>
      <c r="J41" s="193"/>
      <c r="K41" s="193"/>
      <c r="L41" s="194"/>
      <c r="M41" s="193"/>
      <c r="N41" s="561"/>
      <c r="O41" s="193"/>
      <c r="P41" s="193"/>
      <c r="Q41" s="193"/>
      <c r="R41" s="193"/>
      <c r="S41" s="194"/>
      <c r="T41" s="193"/>
      <c r="U41" s="561"/>
      <c r="V41" s="193"/>
      <c r="W41" s="194"/>
      <c r="X41" s="561"/>
      <c r="Y41" s="193"/>
      <c r="Z41" s="193"/>
      <c r="AA41" s="194"/>
      <c r="AB41" s="41"/>
      <c r="AC41" s="41"/>
      <c r="AD41" s="41"/>
      <c r="AE41" s="41"/>
      <c r="AF41" s="41"/>
      <c r="AG41" s="41"/>
      <c r="AH41" s="42"/>
      <c r="AI41" s="41"/>
      <c r="AJ41" s="41"/>
      <c r="AK41" s="41"/>
      <c r="AL41" s="41"/>
      <c r="AM41" s="41"/>
      <c r="AN41" s="41"/>
      <c r="AO41" s="41"/>
      <c r="AP41" s="41"/>
      <c r="AQ41" s="33"/>
      <c r="AR41" s="33"/>
      <c r="AS41" s="33"/>
      <c r="AT41" s="33"/>
      <c r="AU41" s="33"/>
      <c r="AV41" s="33"/>
    </row>
    <row r="42" spans="1:48" x14ac:dyDescent="0.25">
      <c r="A42" s="36" t="s">
        <v>90</v>
      </c>
      <c r="B42" s="39" t="s">
        <v>62</v>
      </c>
      <c r="C42" s="40">
        <f>COUNT(J42:AV42)</f>
        <v>0</v>
      </c>
      <c r="D42" s="71">
        <f t="shared" si="0"/>
        <v>0</v>
      </c>
      <c r="E42" s="74" t="e">
        <f t="shared" si="1"/>
        <v>#DIV/0!</v>
      </c>
      <c r="F42" s="74">
        <f t="shared" si="2"/>
        <v>0</v>
      </c>
      <c r="G42" s="77" t="e">
        <f t="shared" si="3"/>
        <v>#DIV/0!</v>
      </c>
      <c r="H42" s="77" t="e">
        <f t="shared" si="4"/>
        <v>#NUM!</v>
      </c>
      <c r="I42" s="87" t="e">
        <f t="shared" si="5"/>
        <v>#NUM!</v>
      </c>
      <c r="J42" s="193"/>
      <c r="K42" s="193"/>
      <c r="L42" s="194"/>
      <c r="M42" s="193"/>
      <c r="N42" s="561"/>
      <c r="O42" s="193"/>
      <c r="P42" s="193"/>
      <c r="Q42" s="193"/>
      <c r="R42" s="193"/>
      <c r="S42" s="194"/>
      <c r="T42" s="193"/>
      <c r="U42" s="561"/>
      <c r="V42" s="193"/>
      <c r="W42" s="194"/>
      <c r="X42" s="561"/>
      <c r="Y42" s="193"/>
      <c r="Z42" s="193"/>
      <c r="AA42" s="194"/>
      <c r="AB42" s="41"/>
      <c r="AC42" s="41"/>
      <c r="AD42" s="41"/>
      <c r="AE42" s="41"/>
      <c r="AF42" s="41"/>
      <c r="AG42" s="41"/>
      <c r="AH42" s="42"/>
      <c r="AI42" s="41"/>
      <c r="AJ42" s="41"/>
      <c r="AK42" s="41"/>
      <c r="AL42" s="41"/>
      <c r="AM42" s="41"/>
      <c r="AN42" s="41"/>
      <c r="AO42" s="41"/>
      <c r="AP42" s="41"/>
      <c r="AQ42" s="33"/>
      <c r="AR42" s="33"/>
      <c r="AS42" s="33"/>
      <c r="AT42" s="33"/>
      <c r="AU42" s="33"/>
      <c r="AV42" s="33"/>
    </row>
    <row r="43" spans="1:48" x14ac:dyDescent="0.25">
      <c r="A43" s="36"/>
      <c r="B43" s="39"/>
      <c r="C43" s="40"/>
      <c r="D43" s="71"/>
      <c r="E43" s="74"/>
      <c r="F43" s="74"/>
      <c r="G43" s="77"/>
      <c r="H43" s="77"/>
      <c r="I43" s="87"/>
      <c r="J43" s="193"/>
      <c r="K43" s="193"/>
      <c r="L43" s="194"/>
      <c r="M43" s="193"/>
      <c r="N43" s="561"/>
      <c r="O43" s="193"/>
      <c r="P43" s="193"/>
      <c r="Q43" s="193"/>
      <c r="R43" s="193"/>
      <c r="S43" s="194"/>
      <c r="T43" s="193"/>
      <c r="U43" s="561"/>
      <c r="V43" s="193"/>
      <c r="W43" s="194"/>
      <c r="X43" s="561"/>
      <c r="Y43" s="193"/>
      <c r="Z43" s="193"/>
      <c r="AA43" s="194"/>
      <c r="AB43" s="41"/>
      <c r="AC43" s="41"/>
      <c r="AD43" s="41"/>
      <c r="AE43" s="41"/>
      <c r="AF43" s="41"/>
      <c r="AG43" s="41"/>
      <c r="AH43" s="42"/>
      <c r="AI43" s="41"/>
      <c r="AJ43" s="41"/>
      <c r="AK43" s="41"/>
      <c r="AL43" s="41"/>
      <c r="AM43" s="41"/>
      <c r="AN43" s="41"/>
      <c r="AO43" s="41"/>
      <c r="AP43" s="41"/>
      <c r="AQ43" s="33"/>
      <c r="AR43" s="33"/>
      <c r="AS43" s="33"/>
      <c r="AT43" s="33"/>
      <c r="AU43" s="33"/>
      <c r="AV43" s="33"/>
    </row>
    <row r="44" spans="1:48" x14ac:dyDescent="0.25">
      <c r="A44" s="25" t="s">
        <v>91</v>
      </c>
      <c r="B44" s="39"/>
      <c r="C44" s="40"/>
      <c r="D44" s="71"/>
      <c r="E44" s="74"/>
      <c r="F44" s="74"/>
      <c r="G44" s="77"/>
      <c r="H44" s="77"/>
      <c r="I44" s="87"/>
      <c r="J44" s="193"/>
      <c r="K44" s="193"/>
      <c r="L44" s="194"/>
      <c r="M44" s="193"/>
      <c r="N44" s="561"/>
      <c r="O44" s="193"/>
      <c r="P44" s="193"/>
      <c r="Q44" s="193"/>
      <c r="R44" s="193"/>
      <c r="S44" s="194"/>
      <c r="T44" s="193"/>
      <c r="U44" s="561"/>
      <c r="V44" s="193"/>
      <c r="W44" s="194"/>
      <c r="X44" s="561"/>
      <c r="Y44" s="193"/>
      <c r="Z44" s="193"/>
      <c r="AA44" s="194"/>
      <c r="AB44" s="41"/>
      <c r="AC44" s="41"/>
      <c r="AD44" s="41"/>
      <c r="AE44" s="41"/>
      <c r="AF44" s="41"/>
      <c r="AG44" s="41"/>
      <c r="AH44" s="42"/>
      <c r="AI44" s="41"/>
      <c r="AJ44" s="41"/>
      <c r="AK44" s="41"/>
      <c r="AL44" s="41"/>
      <c r="AM44" s="41"/>
      <c r="AN44" s="41"/>
      <c r="AO44" s="41"/>
      <c r="AP44" s="41"/>
      <c r="AQ44" s="33"/>
      <c r="AR44" s="33"/>
      <c r="AS44" s="33"/>
      <c r="AT44" s="33"/>
      <c r="AU44" s="33"/>
      <c r="AV44" s="33"/>
    </row>
    <row r="45" spans="1:48" x14ac:dyDescent="0.25">
      <c r="A45" s="36" t="s">
        <v>92</v>
      </c>
      <c r="B45" s="39" t="s">
        <v>62</v>
      </c>
      <c r="C45" s="40">
        <f>COUNT(J45:AV45)</f>
        <v>0</v>
      </c>
      <c r="D45" s="71">
        <f t="shared" si="0"/>
        <v>0</v>
      </c>
      <c r="E45" s="74" t="e">
        <f t="shared" si="1"/>
        <v>#DIV/0!</v>
      </c>
      <c r="F45" s="74">
        <f t="shared" si="2"/>
        <v>0</v>
      </c>
      <c r="G45" s="77" t="e">
        <f t="shared" si="3"/>
        <v>#DIV/0!</v>
      </c>
      <c r="H45" s="77" t="e">
        <f t="shared" si="4"/>
        <v>#NUM!</v>
      </c>
      <c r="I45" s="87" t="e">
        <f t="shared" si="5"/>
        <v>#NUM!</v>
      </c>
      <c r="J45" s="193"/>
      <c r="K45" s="193"/>
      <c r="L45" s="194"/>
      <c r="M45" s="193"/>
      <c r="N45" s="561"/>
      <c r="O45" s="193"/>
      <c r="P45" s="193"/>
      <c r="Q45" s="193"/>
      <c r="R45" s="193"/>
      <c r="S45" s="194"/>
      <c r="T45" s="193"/>
      <c r="U45" s="561"/>
      <c r="V45" s="193"/>
      <c r="W45" s="194"/>
      <c r="X45" s="561"/>
      <c r="Y45" s="193"/>
      <c r="Z45" s="193"/>
      <c r="AA45" s="194"/>
      <c r="AB45" s="41"/>
      <c r="AC45" s="41"/>
      <c r="AD45" s="41"/>
      <c r="AE45" s="41"/>
      <c r="AF45" s="41"/>
      <c r="AG45" s="41"/>
      <c r="AH45" s="42"/>
      <c r="AI45" s="41"/>
      <c r="AJ45" s="41"/>
      <c r="AK45" s="41"/>
      <c r="AL45" s="41"/>
      <c r="AM45" s="41"/>
      <c r="AN45" s="41"/>
      <c r="AO45" s="41"/>
      <c r="AP45" s="41"/>
      <c r="AQ45" s="33"/>
      <c r="AR45" s="33"/>
      <c r="AS45" s="33"/>
      <c r="AT45" s="33"/>
      <c r="AU45" s="33"/>
      <c r="AV45" s="33"/>
    </row>
    <row r="46" spans="1:48" s="37" customFormat="1" x14ac:dyDescent="0.25">
      <c r="A46" s="36"/>
      <c r="C46" s="40"/>
      <c r="D46" s="71"/>
      <c r="E46" s="74"/>
      <c r="F46" s="74"/>
      <c r="G46" s="77"/>
      <c r="H46" s="77"/>
      <c r="I46" s="87"/>
      <c r="J46" s="193"/>
      <c r="K46" s="193"/>
      <c r="L46" s="194"/>
      <c r="M46" s="193"/>
      <c r="N46" s="561"/>
      <c r="O46" s="193"/>
      <c r="P46" s="193"/>
      <c r="Q46" s="193"/>
      <c r="R46" s="193"/>
      <c r="S46" s="194"/>
      <c r="T46" s="193"/>
      <c r="U46" s="561"/>
      <c r="V46" s="193"/>
      <c r="W46" s="194"/>
      <c r="X46" s="561"/>
      <c r="Y46" s="193"/>
      <c r="Z46" s="193"/>
      <c r="AA46" s="194"/>
      <c r="AB46" s="33"/>
      <c r="AC46" s="33"/>
      <c r="AD46" s="33"/>
      <c r="AE46" s="33"/>
      <c r="AF46" s="33"/>
      <c r="AG46" s="33"/>
      <c r="AH46" s="31"/>
      <c r="AI46" s="33"/>
      <c r="AJ46" s="33"/>
      <c r="AK46" s="33"/>
      <c r="AL46" s="33"/>
      <c r="AM46" s="33"/>
      <c r="AN46" s="33"/>
      <c r="AO46" s="33"/>
      <c r="AP46" s="33"/>
      <c r="AQ46" s="33"/>
      <c r="AR46" s="33"/>
      <c r="AS46" s="33"/>
      <c r="AT46" s="33"/>
      <c r="AU46" s="33"/>
      <c r="AV46" s="33"/>
    </row>
    <row r="47" spans="1:48" x14ac:dyDescent="0.25">
      <c r="A47" s="25" t="s">
        <v>93</v>
      </c>
      <c r="B47" s="37"/>
      <c r="C47" s="40"/>
      <c r="D47" s="71"/>
      <c r="E47" s="74"/>
      <c r="F47" s="74"/>
      <c r="G47" s="77"/>
      <c r="H47" s="77"/>
      <c r="I47" s="87"/>
      <c r="J47" s="127"/>
      <c r="K47" s="127"/>
      <c r="L47" s="128"/>
      <c r="M47" s="127"/>
      <c r="N47" s="214"/>
      <c r="O47" s="127"/>
      <c r="P47" s="127"/>
      <c r="Q47" s="127"/>
      <c r="R47" s="127"/>
      <c r="S47" s="128"/>
      <c r="T47" s="127"/>
      <c r="U47" s="214"/>
      <c r="V47" s="127"/>
      <c r="W47" s="128"/>
      <c r="X47" s="214"/>
      <c r="Y47" s="127"/>
      <c r="Z47" s="127"/>
      <c r="AA47" s="128"/>
      <c r="AB47" s="33"/>
      <c r="AC47" s="33"/>
      <c r="AD47" s="33"/>
      <c r="AE47" s="33"/>
      <c r="AF47" s="33"/>
      <c r="AG47" s="33"/>
      <c r="AH47" s="31"/>
      <c r="AI47" s="33"/>
      <c r="AJ47" s="33"/>
      <c r="AK47" s="33"/>
      <c r="AL47" s="33"/>
      <c r="AM47" s="33"/>
      <c r="AN47" s="33"/>
      <c r="AO47" s="33"/>
      <c r="AP47" s="33"/>
      <c r="AQ47" s="33"/>
      <c r="AR47" s="33"/>
      <c r="AS47" s="33"/>
      <c r="AT47" s="33"/>
      <c r="AU47" s="33"/>
      <c r="AV47" s="33"/>
    </row>
    <row r="48" spans="1:48" x14ac:dyDescent="0.25">
      <c r="A48" s="36" t="s">
        <v>95</v>
      </c>
      <c r="B48" s="37" t="s">
        <v>62</v>
      </c>
      <c r="C48" s="40">
        <f>COUNT(J48:AV48)</f>
        <v>0</v>
      </c>
      <c r="D48" s="71">
        <f t="shared" si="0"/>
        <v>0</v>
      </c>
      <c r="E48" s="74" t="e">
        <f t="shared" si="1"/>
        <v>#DIV/0!</v>
      </c>
      <c r="F48" s="74">
        <f t="shared" si="2"/>
        <v>0</v>
      </c>
      <c r="G48" s="77" t="e">
        <f t="shared" si="3"/>
        <v>#DIV/0!</v>
      </c>
      <c r="H48" s="77" t="e">
        <f t="shared" si="4"/>
        <v>#NUM!</v>
      </c>
      <c r="I48" s="87" t="e">
        <f t="shared" si="5"/>
        <v>#NUM!</v>
      </c>
      <c r="J48" s="127"/>
      <c r="K48" s="127"/>
      <c r="L48" s="128"/>
      <c r="M48" s="127"/>
      <c r="N48" s="214"/>
      <c r="O48" s="127"/>
      <c r="P48" s="127"/>
      <c r="Q48" s="127"/>
      <c r="R48" s="127"/>
      <c r="S48" s="128"/>
      <c r="T48" s="127"/>
      <c r="U48" s="214"/>
      <c r="V48" s="127"/>
      <c r="W48" s="128"/>
      <c r="X48" s="214"/>
      <c r="Y48" s="127"/>
      <c r="Z48" s="127"/>
      <c r="AA48" s="128"/>
      <c r="AB48" s="33"/>
      <c r="AC48" s="33"/>
      <c r="AD48" s="33"/>
      <c r="AE48" s="33"/>
      <c r="AF48" s="33"/>
      <c r="AG48" s="33"/>
      <c r="AH48" s="31"/>
      <c r="AI48" s="33"/>
      <c r="AJ48" s="33"/>
      <c r="AK48" s="33"/>
      <c r="AL48" s="33"/>
      <c r="AM48" s="33"/>
      <c r="AN48" s="33"/>
      <c r="AO48" s="33"/>
      <c r="AP48" s="33"/>
      <c r="AQ48" s="33"/>
      <c r="AR48" s="33"/>
      <c r="AS48" s="33"/>
      <c r="AT48" s="33"/>
      <c r="AU48" s="33"/>
      <c r="AV48" s="33"/>
    </row>
    <row r="49" spans="1:48" x14ac:dyDescent="0.25">
      <c r="A49" s="36" t="s">
        <v>96</v>
      </c>
      <c r="B49" s="37" t="s">
        <v>62</v>
      </c>
      <c r="C49" s="40">
        <f>COUNT(J49:AV49)</f>
        <v>0</v>
      </c>
      <c r="D49" s="71">
        <f t="shared" si="0"/>
        <v>0</v>
      </c>
      <c r="E49" s="74" t="e">
        <f t="shared" si="1"/>
        <v>#DIV/0!</v>
      </c>
      <c r="F49" s="74">
        <f t="shared" si="2"/>
        <v>0</v>
      </c>
      <c r="G49" s="77" t="e">
        <f t="shared" si="3"/>
        <v>#DIV/0!</v>
      </c>
      <c r="H49" s="77" t="e">
        <f t="shared" si="4"/>
        <v>#NUM!</v>
      </c>
      <c r="I49" s="87" t="e">
        <f t="shared" si="5"/>
        <v>#NUM!</v>
      </c>
      <c r="J49" s="37"/>
      <c r="K49" s="37"/>
      <c r="L49" s="86"/>
      <c r="M49" s="37"/>
      <c r="N49" s="36"/>
      <c r="O49" s="37"/>
      <c r="P49" s="37"/>
      <c r="Q49" s="37"/>
      <c r="R49" s="37"/>
      <c r="S49" s="86"/>
      <c r="T49" s="37"/>
      <c r="U49" s="36"/>
      <c r="V49" s="37"/>
      <c r="W49" s="86"/>
      <c r="X49" s="36"/>
      <c r="Y49" s="37"/>
      <c r="Z49" s="37"/>
      <c r="AA49" s="86"/>
      <c r="AB49" s="33"/>
      <c r="AC49" s="33"/>
      <c r="AD49" s="33"/>
      <c r="AE49" s="33"/>
      <c r="AF49" s="33"/>
      <c r="AG49" s="33"/>
      <c r="AH49" s="31"/>
      <c r="AI49" s="33"/>
      <c r="AJ49" s="33"/>
      <c r="AK49" s="33"/>
      <c r="AL49" s="33"/>
      <c r="AM49" s="33"/>
      <c r="AN49" s="33"/>
      <c r="AO49" s="33"/>
      <c r="AP49" s="33"/>
      <c r="AQ49" s="33"/>
      <c r="AR49" s="33"/>
      <c r="AS49" s="33"/>
      <c r="AT49" s="33"/>
      <c r="AU49" s="33"/>
      <c r="AV49" s="33"/>
    </row>
    <row r="50" spans="1:48" x14ac:dyDescent="0.25">
      <c r="A50" s="36" t="s">
        <v>98</v>
      </c>
      <c r="B50" s="37" t="s">
        <v>62</v>
      </c>
      <c r="C50" s="40">
        <f>COUNT(J50:AV50)</f>
        <v>0</v>
      </c>
      <c r="D50" s="71">
        <f t="shared" si="0"/>
        <v>0</v>
      </c>
      <c r="E50" s="74" t="e">
        <f t="shared" si="1"/>
        <v>#DIV/0!</v>
      </c>
      <c r="F50" s="74">
        <f t="shared" si="2"/>
        <v>0</v>
      </c>
      <c r="G50" s="77" t="e">
        <f t="shared" si="3"/>
        <v>#DIV/0!</v>
      </c>
      <c r="H50" s="77" t="e">
        <f t="shared" si="4"/>
        <v>#NUM!</v>
      </c>
      <c r="I50" s="87" t="e">
        <f t="shared" si="5"/>
        <v>#NUM!</v>
      </c>
      <c r="J50" s="37"/>
      <c r="K50" s="37"/>
      <c r="L50" s="86"/>
      <c r="M50" s="37"/>
      <c r="N50" s="36"/>
      <c r="O50" s="37"/>
      <c r="P50" s="37"/>
      <c r="Q50" s="37"/>
      <c r="R50" s="37"/>
      <c r="S50" s="86"/>
      <c r="T50" s="37"/>
      <c r="U50" s="36"/>
      <c r="V50" s="37"/>
      <c r="W50" s="86"/>
      <c r="X50" s="36"/>
      <c r="Y50" s="37"/>
      <c r="Z50" s="37"/>
      <c r="AA50" s="86"/>
      <c r="AB50" s="33"/>
      <c r="AC50" s="33"/>
      <c r="AD50" s="33"/>
      <c r="AE50" s="33"/>
      <c r="AF50" s="33"/>
      <c r="AG50" s="33"/>
      <c r="AH50" s="31"/>
      <c r="AI50" s="33"/>
      <c r="AJ50" s="33"/>
      <c r="AK50" s="33"/>
      <c r="AL50" s="33"/>
      <c r="AM50" s="33"/>
      <c r="AN50" s="33"/>
      <c r="AO50" s="33"/>
      <c r="AP50" s="33"/>
      <c r="AQ50" s="33"/>
      <c r="AR50" s="33"/>
      <c r="AS50" s="33"/>
      <c r="AT50" s="33"/>
      <c r="AU50" s="33"/>
      <c r="AV50" s="33"/>
    </row>
    <row r="51" spans="1:48" x14ac:dyDescent="0.25">
      <c r="A51" s="36" t="s">
        <v>99</v>
      </c>
      <c r="B51" s="37" t="s">
        <v>62</v>
      </c>
      <c r="C51" s="40">
        <f>COUNT(J51:AV51)</f>
        <v>0</v>
      </c>
      <c r="D51" s="71">
        <f t="shared" si="0"/>
        <v>0</v>
      </c>
      <c r="E51" s="74" t="e">
        <f t="shared" si="1"/>
        <v>#DIV/0!</v>
      </c>
      <c r="F51" s="74">
        <f t="shared" si="2"/>
        <v>0</v>
      </c>
      <c r="G51" s="77" t="e">
        <f t="shared" si="3"/>
        <v>#DIV/0!</v>
      </c>
      <c r="H51" s="77" t="e">
        <f t="shared" si="4"/>
        <v>#NUM!</v>
      </c>
      <c r="I51" s="87" t="e">
        <f t="shared" si="5"/>
        <v>#NUM!</v>
      </c>
      <c r="J51" s="37"/>
      <c r="K51" s="37"/>
      <c r="L51" s="86"/>
      <c r="M51" s="37"/>
      <c r="N51" s="36"/>
      <c r="O51" s="37"/>
      <c r="P51" s="37"/>
      <c r="Q51" s="37"/>
      <c r="R51" s="37"/>
      <c r="S51" s="86"/>
      <c r="T51" s="37"/>
      <c r="U51" s="36"/>
      <c r="V51" s="37"/>
      <c r="W51" s="86"/>
      <c r="X51" s="36"/>
      <c r="Y51" s="37"/>
      <c r="Z51" s="37"/>
      <c r="AA51" s="86"/>
      <c r="AB51" s="33"/>
      <c r="AC51" s="33"/>
      <c r="AD51" s="33"/>
      <c r="AE51" s="33"/>
      <c r="AF51" s="33"/>
      <c r="AG51" s="33"/>
      <c r="AH51" s="31"/>
      <c r="AI51" s="33"/>
      <c r="AJ51" s="33"/>
      <c r="AK51" s="33"/>
      <c r="AL51" s="33"/>
      <c r="AM51" s="33"/>
      <c r="AN51" s="33"/>
      <c r="AO51" s="33"/>
      <c r="AP51" s="33"/>
      <c r="AQ51" s="33"/>
      <c r="AR51" s="33"/>
      <c r="AS51" s="33"/>
      <c r="AT51" s="33"/>
      <c r="AU51" s="33"/>
      <c r="AV51" s="33"/>
    </row>
    <row r="52" spans="1:48" x14ac:dyDescent="0.25">
      <c r="A52" s="24" t="s">
        <v>100</v>
      </c>
      <c r="B52" s="21" t="s">
        <v>62</v>
      </c>
      <c r="C52" s="82">
        <f>COUNT(J52:AV52)</f>
        <v>0</v>
      </c>
      <c r="D52" s="178">
        <f t="shared" si="0"/>
        <v>0</v>
      </c>
      <c r="E52" s="88" t="e">
        <f t="shared" si="1"/>
        <v>#DIV/0!</v>
      </c>
      <c r="F52" s="88">
        <f t="shared" si="2"/>
        <v>0</v>
      </c>
      <c r="G52" s="89" t="e">
        <f t="shared" si="3"/>
        <v>#DIV/0!</v>
      </c>
      <c r="H52" s="89" t="e">
        <f t="shared" si="4"/>
        <v>#NUM!</v>
      </c>
      <c r="I52" s="90" t="e">
        <f t="shared" si="5"/>
        <v>#NUM!</v>
      </c>
      <c r="J52" s="21"/>
      <c r="K52" s="21"/>
      <c r="L52" s="22"/>
      <c r="M52" s="21"/>
      <c r="N52" s="24"/>
      <c r="O52" s="21"/>
      <c r="P52" s="21"/>
      <c r="Q52" s="21"/>
      <c r="R52" s="21"/>
      <c r="S52" s="22"/>
      <c r="T52" s="21"/>
      <c r="U52" s="24"/>
      <c r="V52" s="21"/>
      <c r="W52" s="22"/>
      <c r="X52" s="24"/>
      <c r="Y52" s="21"/>
      <c r="Z52" s="21"/>
      <c r="AA52" s="22"/>
      <c r="AB52" s="18"/>
      <c r="AC52" s="18"/>
      <c r="AD52" s="18"/>
      <c r="AE52" s="18"/>
      <c r="AF52" s="18"/>
      <c r="AG52" s="18"/>
      <c r="AH52" s="19"/>
      <c r="AI52" s="33"/>
      <c r="AJ52" s="33"/>
      <c r="AK52" s="33"/>
      <c r="AL52" s="33"/>
      <c r="AM52" s="33"/>
      <c r="AN52" s="33"/>
      <c r="AO52" s="33"/>
      <c r="AP52" s="33"/>
      <c r="AQ52" s="33"/>
      <c r="AR52" s="33"/>
      <c r="AS52" s="33"/>
      <c r="AT52" s="33"/>
      <c r="AU52" s="33"/>
      <c r="AV52" s="33"/>
    </row>
    <row r="53" spans="1:48" x14ac:dyDescent="0.25">
      <c r="M53" s="494">
        <f t="shared" ref="M53:AH53" si="8">COUNTA(M10:M52)</f>
        <v>1</v>
      </c>
      <c r="N53" s="494">
        <f t="shared" si="8"/>
        <v>1</v>
      </c>
      <c r="O53" s="494">
        <f t="shared" si="8"/>
        <v>1</v>
      </c>
      <c r="P53" s="494">
        <f t="shared" si="8"/>
        <v>1</v>
      </c>
      <c r="Q53" s="494">
        <f t="shared" si="8"/>
        <v>1</v>
      </c>
      <c r="R53" s="494">
        <f t="shared" si="8"/>
        <v>1</v>
      </c>
      <c r="S53" s="494">
        <f t="shared" si="8"/>
        <v>1</v>
      </c>
      <c r="T53" s="494">
        <f t="shared" si="8"/>
        <v>1</v>
      </c>
      <c r="U53" s="494">
        <f t="shared" si="8"/>
        <v>1</v>
      </c>
      <c r="V53" s="494">
        <f t="shared" si="8"/>
        <v>1</v>
      </c>
      <c r="W53" s="494">
        <f t="shared" si="8"/>
        <v>1</v>
      </c>
      <c r="X53" s="494">
        <f t="shared" si="8"/>
        <v>1</v>
      </c>
      <c r="Y53" s="494">
        <f t="shared" si="8"/>
        <v>1</v>
      </c>
      <c r="Z53" s="494">
        <f t="shared" si="8"/>
        <v>1</v>
      </c>
      <c r="AA53" s="494">
        <f t="shared" si="8"/>
        <v>1</v>
      </c>
      <c r="AB53" s="495">
        <f t="shared" si="8"/>
        <v>9</v>
      </c>
      <c r="AC53" s="495">
        <f t="shared" si="8"/>
        <v>8</v>
      </c>
      <c r="AD53" s="495">
        <f t="shared" si="8"/>
        <v>9</v>
      </c>
      <c r="AE53" s="495">
        <f t="shared" si="8"/>
        <v>9</v>
      </c>
      <c r="AF53" s="495">
        <f t="shared" si="8"/>
        <v>2</v>
      </c>
      <c r="AG53" s="495">
        <f t="shared" si="8"/>
        <v>2</v>
      </c>
      <c r="AH53" s="495">
        <f t="shared" si="8"/>
        <v>2</v>
      </c>
      <c r="AI53" s="45">
        <f>SUM(M53:AH53)</f>
        <v>56</v>
      </c>
    </row>
    <row r="54" spans="1:48" x14ac:dyDescent="0.25">
      <c r="A54" s="94" t="s">
        <v>214</v>
      </c>
    </row>
    <row r="56" spans="1:48" x14ac:dyDescent="0.25">
      <c r="A56" s="47" t="s">
        <v>104</v>
      </c>
    </row>
    <row r="57" spans="1:48" x14ac:dyDescent="0.25">
      <c r="A57" t="s">
        <v>105</v>
      </c>
      <c r="B57" s="48"/>
      <c r="AP57" s="46"/>
      <c r="AQ57" s="46"/>
      <c r="AR57" s="46"/>
      <c r="AS57" s="46"/>
      <c r="AT57" s="46"/>
    </row>
    <row r="58" spans="1:48" x14ac:dyDescent="0.25">
      <c r="A58" t="s">
        <v>106</v>
      </c>
      <c r="B58" s="49"/>
      <c r="AP58" s="185"/>
      <c r="AQ58" s="185"/>
      <c r="AR58" s="185"/>
      <c r="AS58" s="185"/>
      <c r="AT58" s="46"/>
    </row>
    <row r="59" spans="1:48" x14ac:dyDescent="0.25">
      <c r="A59" t="s">
        <v>107</v>
      </c>
      <c r="B59" s="50"/>
      <c r="AP59" s="185"/>
      <c r="AQ59" s="185"/>
      <c r="AR59" s="185"/>
      <c r="AS59" s="185"/>
      <c r="AT59" s="46"/>
    </row>
  </sheetData>
  <sheetProtection algorithmName="SHA-512" hashValue="1uOUS/QJgkJSL1phxbNhBpA5/dm78Q+5/mj9OMUatCELkSwHOToWngjKyQyQgJWjSlrEmkyPxdCwACEA3AicbQ==" saltValue="kJIKkn0zUMYyhNxvMiKS5g==" spinCount="100000" sheet="1" objects="1" scenarios="1"/>
  <mergeCells count="8">
    <mergeCell ref="AU3:AV3"/>
    <mergeCell ref="C2:I2"/>
    <mergeCell ref="J3:L3"/>
    <mergeCell ref="AQ3:AT3"/>
    <mergeCell ref="AB3:AH3"/>
    <mergeCell ref="X3:AA3"/>
    <mergeCell ref="U3:W3"/>
    <mergeCell ref="N3:S3"/>
  </mergeCells>
  <conditionalFormatting sqref="C9:C52">
    <cfRule type="colorScale" priority="1">
      <colorScale>
        <cfvo type="num" val="0"/>
        <cfvo type="num" val="1"/>
        <cfvo type="num" val="5"/>
        <color theme="5"/>
        <color theme="9"/>
        <color theme="6"/>
      </colorScale>
    </cfRule>
  </conditionalFormatting>
  <hyperlinks>
    <hyperlink ref="J5" location="Referencer!A42" display="[37]" xr:uid="{00000000-0004-0000-1000-000000000000}"/>
    <hyperlink ref="K5:L5" location="Referencer!A42" display="[37]" xr:uid="{00000000-0004-0000-1000-000001000000}"/>
    <hyperlink ref="M5" location="Referencer!A47" display="[42]" xr:uid="{00000000-0004-0000-1000-000002000000}"/>
    <hyperlink ref="N5:AA5" location="Referencer!A47" display="[42]" xr:uid="{00000000-0004-0000-1000-000003000000}"/>
    <hyperlink ref="AB5" location="Referencer!A58" display="[53]" xr:uid="{00000000-0004-0000-1000-000004000000}"/>
    <hyperlink ref="AC5" location="Referencer!A58" display="[53]" xr:uid="{00000000-0004-0000-1000-000005000000}"/>
    <hyperlink ref="AD5" location="Referencer!A58" display="[53]" xr:uid="{00000000-0004-0000-1000-000006000000}"/>
    <hyperlink ref="AE5" location="Referencer!A58" display="[53]" xr:uid="{00000000-0004-0000-1000-000007000000}"/>
    <hyperlink ref="AF5" location="Referencer!A58" display="[53]" xr:uid="{00000000-0004-0000-1000-000008000000}"/>
    <hyperlink ref="AG5" location="Referencer!A58" display="[53]" xr:uid="{00000000-0004-0000-1000-000009000000}"/>
    <hyperlink ref="AH5" location="Referencer!A58" display="[53]" xr:uid="{00000000-0004-0000-1000-00000A000000}"/>
  </hyperlinks>
  <pageMargins left="0.70866141732283472" right="0.70866141732283472" top="0.74803149606299213" bottom="0.74803149606299213" header="0.31496062992125984" footer="0.31496062992125984"/>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sheetPr>
  <dimension ref="A1:AF59"/>
  <sheetViews>
    <sheetView zoomScale="90" zoomScaleNormal="90" workbookViewId="0">
      <pane xSplit="1" topLeftCell="B1" activePane="topRight" state="frozen"/>
      <selection pane="topRight" activeCell="C4" sqref="C4"/>
    </sheetView>
  </sheetViews>
  <sheetFormatPr defaultRowHeight="15" x14ac:dyDescent="0.25"/>
  <cols>
    <col min="1" max="1" width="24.5703125" bestFit="1" customWidth="1"/>
    <col min="2" max="2" width="6.5703125" bestFit="1" customWidth="1"/>
    <col min="3" max="6" width="15.140625" style="45" customWidth="1"/>
    <col min="7" max="7" width="17" style="45" bestFit="1" customWidth="1"/>
    <col min="8" max="24" width="15.140625" style="45" customWidth="1"/>
    <col min="25" max="25" width="19.42578125" style="45" bestFit="1" customWidth="1"/>
    <col min="26" max="30" width="19.42578125" style="45" customWidth="1"/>
    <col min="31" max="31" width="21" customWidth="1"/>
  </cols>
  <sheetData>
    <row r="1" spans="1:31" ht="18.75" x14ac:dyDescent="0.3">
      <c r="A1" s="171" t="s">
        <v>279</v>
      </c>
    </row>
    <row r="2" spans="1:31" s="4" customFormat="1" ht="18.75" x14ac:dyDescent="0.3">
      <c r="A2" s="167"/>
      <c r="B2" s="167"/>
      <c r="C2" s="170"/>
      <c r="D2" s="170"/>
      <c r="E2" s="170"/>
      <c r="F2" s="170"/>
      <c r="G2" s="170"/>
      <c r="H2" s="170"/>
      <c r="I2" s="170"/>
      <c r="J2" s="168"/>
      <c r="K2" s="168"/>
      <c r="L2" s="168"/>
      <c r="M2" s="168"/>
      <c r="N2" s="168"/>
      <c r="O2" s="168"/>
      <c r="P2" s="168"/>
      <c r="Q2" s="168"/>
      <c r="R2" s="168"/>
      <c r="S2" s="168"/>
      <c r="T2" s="168"/>
      <c r="U2" s="168"/>
      <c r="V2" s="168"/>
      <c r="W2" s="168"/>
      <c r="X2" s="173"/>
      <c r="Y2" s="170"/>
      <c r="Z2" s="170"/>
      <c r="AA2" s="170"/>
      <c r="AB2" s="170"/>
      <c r="AC2" s="170"/>
      <c r="AD2" s="170"/>
    </row>
    <row r="3" spans="1:31" s="14" customFormat="1" ht="30" customHeight="1" x14ac:dyDescent="0.25">
      <c r="A3" s="7" t="s">
        <v>118</v>
      </c>
      <c r="B3" s="8"/>
      <c r="C3" s="7"/>
      <c r="D3" s="282"/>
      <c r="E3" s="124"/>
      <c r="F3" s="282"/>
      <c r="G3" s="124"/>
      <c r="H3" s="8"/>
      <c r="I3" s="9"/>
      <c r="J3" s="642" t="s">
        <v>268</v>
      </c>
      <c r="K3" s="643"/>
      <c r="L3" s="643"/>
      <c r="M3" s="643"/>
      <c r="N3" s="643"/>
      <c r="O3" s="643"/>
      <c r="P3" s="643"/>
      <c r="Q3" s="643"/>
      <c r="R3" s="643"/>
      <c r="S3" s="643"/>
      <c r="T3" s="643"/>
      <c r="U3" s="643"/>
      <c r="V3" s="643"/>
      <c r="W3" s="644"/>
      <c r="X3" s="411" t="s">
        <v>273</v>
      </c>
      <c r="Y3" s="642" t="s">
        <v>119</v>
      </c>
      <c r="Z3" s="643"/>
      <c r="AA3" s="643"/>
      <c r="AB3" s="644"/>
      <c r="AC3" s="643" t="s">
        <v>120</v>
      </c>
      <c r="AD3" s="644"/>
      <c r="AE3" s="411" t="s">
        <v>572</v>
      </c>
    </row>
    <row r="4" spans="1:31" s="14" customFormat="1" ht="75" x14ac:dyDescent="0.25">
      <c r="A4" s="7" t="s">
        <v>145</v>
      </c>
      <c r="B4" s="8"/>
      <c r="C4" s="7"/>
      <c r="D4" s="282"/>
      <c r="E4" s="124"/>
      <c r="F4" s="282"/>
      <c r="G4" s="124"/>
      <c r="H4" s="8"/>
      <c r="I4" s="9"/>
      <c r="J4" s="661" t="s">
        <v>269</v>
      </c>
      <c r="K4" s="657"/>
      <c r="L4" s="657"/>
      <c r="M4" s="657"/>
      <c r="N4" s="657"/>
      <c r="O4" s="657"/>
      <c r="P4" s="657"/>
      <c r="Q4" s="657"/>
      <c r="R4" s="657"/>
      <c r="S4" s="657"/>
      <c r="T4" s="657"/>
      <c r="U4" s="657"/>
      <c r="V4" s="657"/>
      <c r="W4" s="662"/>
      <c r="X4" s="10" t="s">
        <v>278</v>
      </c>
      <c r="Y4" s="550" t="s">
        <v>271</v>
      </c>
      <c r="Z4" s="544" t="s">
        <v>271</v>
      </c>
      <c r="AA4" s="544" t="s">
        <v>271</v>
      </c>
      <c r="AB4" s="552" t="s">
        <v>272</v>
      </c>
      <c r="AC4" s="8" t="s">
        <v>146</v>
      </c>
      <c r="AD4" s="134" t="s">
        <v>146</v>
      </c>
      <c r="AE4" s="416" t="s">
        <v>573</v>
      </c>
    </row>
    <row r="5" spans="1:31" s="14" customFormat="1" x14ac:dyDescent="0.25">
      <c r="A5" s="7" t="s">
        <v>37</v>
      </c>
      <c r="B5" s="8"/>
      <c r="C5" s="32"/>
      <c r="D5" s="33"/>
      <c r="E5" s="33"/>
      <c r="F5" s="33"/>
      <c r="G5" s="33"/>
      <c r="H5" s="33"/>
      <c r="I5" s="31"/>
      <c r="J5" s="415" t="s">
        <v>270</v>
      </c>
      <c r="K5" s="366" t="s">
        <v>270</v>
      </c>
      <c r="L5" s="366" t="s">
        <v>270</v>
      </c>
      <c r="M5" s="366" t="s">
        <v>270</v>
      </c>
      <c r="N5" s="366" t="s">
        <v>270</v>
      </c>
      <c r="O5" s="366" t="s">
        <v>270</v>
      </c>
      <c r="P5" s="366" t="s">
        <v>270</v>
      </c>
      <c r="Q5" s="366" t="s">
        <v>270</v>
      </c>
      <c r="R5" s="366" t="s">
        <v>270</v>
      </c>
      <c r="S5" s="366" t="s">
        <v>270</v>
      </c>
      <c r="T5" s="366" t="s">
        <v>270</v>
      </c>
      <c r="U5" s="366" t="s">
        <v>270</v>
      </c>
      <c r="V5" s="366" t="s">
        <v>270</v>
      </c>
      <c r="W5" s="414" t="s">
        <v>270</v>
      </c>
      <c r="X5" s="417" t="s">
        <v>277</v>
      </c>
      <c r="Y5" s="364" t="s">
        <v>161</v>
      </c>
      <c r="Z5" s="370" t="s">
        <v>161</v>
      </c>
      <c r="AA5" s="370" t="s">
        <v>161</v>
      </c>
      <c r="AB5" s="365" t="s">
        <v>161</v>
      </c>
      <c r="AC5" s="370" t="s">
        <v>40</v>
      </c>
      <c r="AD5" s="365" t="s">
        <v>40</v>
      </c>
      <c r="AE5" s="417" t="s">
        <v>561</v>
      </c>
    </row>
    <row r="6" spans="1:31" s="45" customFormat="1" x14ac:dyDescent="0.25">
      <c r="A6" s="38" t="s">
        <v>104</v>
      </c>
      <c r="B6" s="32"/>
      <c r="C6" s="32"/>
      <c r="D6" s="33"/>
      <c r="E6" s="33"/>
      <c r="F6" s="33"/>
      <c r="G6" s="33"/>
      <c r="H6" s="33"/>
      <c r="I6" s="31"/>
      <c r="J6" s="32">
        <v>1</v>
      </c>
      <c r="K6" s="33">
        <v>1</v>
      </c>
      <c r="L6" s="33">
        <v>1</v>
      </c>
      <c r="M6" s="33">
        <v>1</v>
      </c>
      <c r="N6" s="33">
        <v>1</v>
      </c>
      <c r="O6" s="33">
        <v>1</v>
      </c>
      <c r="P6" s="33">
        <v>1</v>
      </c>
      <c r="Q6" s="33">
        <v>1</v>
      </c>
      <c r="R6" s="33">
        <v>1</v>
      </c>
      <c r="S6" s="33">
        <v>1</v>
      </c>
      <c r="T6" s="33">
        <v>1</v>
      </c>
      <c r="U6" s="33">
        <v>1</v>
      </c>
      <c r="V6" s="33">
        <v>1</v>
      </c>
      <c r="W6" s="31">
        <v>1</v>
      </c>
      <c r="X6" s="38">
        <v>1</v>
      </c>
      <c r="Y6" s="32">
        <v>1</v>
      </c>
      <c r="Z6" s="33">
        <v>1</v>
      </c>
      <c r="AA6" s="33">
        <v>1</v>
      </c>
      <c r="AB6" s="31">
        <v>1</v>
      </c>
      <c r="AC6" s="33">
        <v>14</v>
      </c>
      <c r="AD6" s="31">
        <v>6</v>
      </c>
      <c r="AE6" s="38">
        <v>1</v>
      </c>
    </row>
    <row r="7" spans="1:31" s="14" customFormat="1" x14ac:dyDescent="0.25">
      <c r="A7" s="60" t="s">
        <v>219</v>
      </c>
      <c r="B7" s="16"/>
      <c r="C7" s="15" t="s">
        <v>104</v>
      </c>
      <c r="D7" s="16" t="s">
        <v>383</v>
      </c>
      <c r="E7" s="16" t="s">
        <v>208</v>
      </c>
      <c r="F7" s="16" t="s">
        <v>384</v>
      </c>
      <c r="G7" s="16" t="s">
        <v>446</v>
      </c>
      <c r="H7" s="16" t="s">
        <v>227</v>
      </c>
      <c r="I7" s="61" t="s">
        <v>209</v>
      </c>
      <c r="J7" s="15" t="s">
        <v>185</v>
      </c>
      <c r="K7" s="16" t="s">
        <v>185</v>
      </c>
      <c r="L7" s="16" t="s">
        <v>185</v>
      </c>
      <c r="M7" s="16" t="s">
        <v>185</v>
      </c>
      <c r="N7" s="16" t="s">
        <v>185</v>
      </c>
      <c r="O7" s="16" t="s">
        <v>185</v>
      </c>
      <c r="P7" s="16" t="s">
        <v>185</v>
      </c>
      <c r="Q7" s="16" t="s">
        <v>185</v>
      </c>
      <c r="R7" s="16" t="s">
        <v>185</v>
      </c>
      <c r="S7" s="16" t="s">
        <v>185</v>
      </c>
      <c r="T7" s="16" t="s">
        <v>185</v>
      </c>
      <c r="U7" s="16" t="s">
        <v>185</v>
      </c>
      <c r="V7" s="16" t="s">
        <v>185</v>
      </c>
      <c r="W7" s="61" t="s">
        <v>185</v>
      </c>
      <c r="X7" s="105" t="s">
        <v>185</v>
      </c>
      <c r="Y7" s="15" t="s">
        <v>185</v>
      </c>
      <c r="Z7" s="16" t="s">
        <v>185</v>
      </c>
      <c r="AA7" s="16" t="s">
        <v>185</v>
      </c>
      <c r="AB7" s="61" t="s">
        <v>185</v>
      </c>
      <c r="AC7" s="16" t="s">
        <v>184</v>
      </c>
      <c r="AD7" s="61" t="s">
        <v>184</v>
      </c>
      <c r="AE7" s="105" t="s">
        <v>185</v>
      </c>
    </row>
    <row r="8" spans="1:31" x14ac:dyDescent="0.25">
      <c r="A8" s="25" t="s">
        <v>49</v>
      </c>
      <c r="B8" s="26" t="s">
        <v>50</v>
      </c>
      <c r="C8" s="27"/>
      <c r="D8" s="28"/>
      <c r="E8" s="28"/>
      <c r="F8" s="28"/>
      <c r="G8" s="28"/>
      <c r="H8" s="28"/>
      <c r="I8" s="29"/>
      <c r="J8" s="27"/>
      <c r="K8" s="28"/>
      <c r="L8" s="28"/>
      <c r="M8" s="28"/>
      <c r="N8" s="28"/>
      <c r="O8" s="28"/>
      <c r="P8" s="28"/>
      <c r="Q8" s="28"/>
      <c r="R8" s="28"/>
      <c r="S8" s="28"/>
      <c r="T8" s="28"/>
      <c r="U8" s="28"/>
      <c r="V8" s="28"/>
      <c r="W8" s="29"/>
      <c r="X8" s="30"/>
      <c r="Y8" s="32"/>
      <c r="Z8" s="33"/>
      <c r="AA8" s="33"/>
      <c r="AB8" s="31"/>
      <c r="AC8" s="33"/>
      <c r="AD8" s="31"/>
      <c r="AE8" s="107"/>
    </row>
    <row r="9" spans="1:31" x14ac:dyDescent="0.25">
      <c r="A9" s="36" t="s">
        <v>51</v>
      </c>
      <c r="B9" s="37" t="s">
        <v>231</v>
      </c>
      <c r="C9" s="40">
        <f>COUNT(J9:AE9)</f>
        <v>14</v>
      </c>
      <c r="D9" s="71">
        <f>MIN(J9:AE9)</f>
        <v>2.5</v>
      </c>
      <c r="E9" s="74">
        <f>AVERAGE(J9:AE9)</f>
        <v>38.949999999999996</v>
      </c>
      <c r="F9" s="74">
        <f>MAX(J9:AE9)</f>
        <v>250</v>
      </c>
      <c r="G9" s="77">
        <f>STDEV(J9:AE9)</f>
        <v>69.499759269090546</v>
      </c>
      <c r="H9" s="77">
        <f>PERCENTILE(J9:AE9,0.75)</f>
        <v>28.175000000000001</v>
      </c>
      <c r="I9" s="87">
        <f>PERCENTILE(J9:AE9,0.9)</f>
        <v>106.52000000000007</v>
      </c>
      <c r="J9" s="65">
        <v>22.7</v>
      </c>
      <c r="K9" s="63">
        <v>6.8</v>
      </c>
      <c r="L9" s="63">
        <v>12.7</v>
      </c>
      <c r="M9" s="63">
        <v>5.0999999999999996</v>
      </c>
      <c r="N9" s="98">
        <v>2.5</v>
      </c>
      <c r="O9" s="63">
        <v>63.4</v>
      </c>
      <c r="P9" s="63">
        <v>125</v>
      </c>
      <c r="Q9" s="63">
        <v>13.1</v>
      </c>
      <c r="R9" s="63">
        <v>250</v>
      </c>
      <c r="S9" s="98">
        <v>2.5</v>
      </c>
      <c r="T9" s="98">
        <v>2.5</v>
      </c>
      <c r="U9" s="63">
        <v>30</v>
      </c>
      <c r="V9" s="63">
        <v>6.5</v>
      </c>
      <c r="W9" s="562">
        <v>2.5</v>
      </c>
      <c r="X9" s="564"/>
      <c r="Y9" s="32"/>
      <c r="Z9" s="33"/>
      <c r="AA9" s="33"/>
      <c r="AB9" s="31"/>
      <c r="AC9" s="33"/>
      <c r="AD9" s="31"/>
      <c r="AE9" s="107"/>
    </row>
    <row r="10" spans="1:31" x14ac:dyDescent="0.25">
      <c r="A10" s="36" t="s">
        <v>52</v>
      </c>
      <c r="B10" s="37" t="s">
        <v>53</v>
      </c>
      <c r="C10" s="40">
        <f t="shared" ref="C10:C52" si="0">COUNT(J10:AE10)</f>
        <v>15</v>
      </c>
      <c r="D10" s="71">
        <f t="shared" ref="D10:D52" si="1">MIN(J10:AE10)</f>
        <v>1.2</v>
      </c>
      <c r="E10" s="71">
        <f t="shared" ref="E10:E52" si="2">AVERAGE(J10:AE10)</f>
        <v>6.0866666666666669</v>
      </c>
      <c r="F10" s="74">
        <f t="shared" ref="F10:F52" si="3">MAX(J10:AE10)</f>
        <v>15</v>
      </c>
      <c r="G10" s="63">
        <f t="shared" ref="G10:G52" si="4">STDEV(J10:AE10)</f>
        <v>4.2436282768853548</v>
      </c>
      <c r="H10" s="63">
        <f t="shared" ref="H10:H52" si="5">PERCENTILE(J10:AE10,0.75)</f>
        <v>8.0500000000000007</v>
      </c>
      <c r="I10" s="87">
        <f t="shared" ref="I10:I52" si="6">PERCENTILE(J10:AE10,0.9)</f>
        <v>11.599999999999998</v>
      </c>
      <c r="J10" s="32">
        <v>15</v>
      </c>
      <c r="K10" s="33">
        <v>1.2</v>
      </c>
      <c r="L10" s="33">
        <v>3.3</v>
      </c>
      <c r="M10" s="33">
        <v>9.5</v>
      </c>
      <c r="N10" s="33">
        <v>2.5</v>
      </c>
      <c r="O10" s="33">
        <v>1.5</v>
      </c>
      <c r="P10" s="33">
        <v>1.3</v>
      </c>
      <c r="Q10" s="33">
        <v>7.5</v>
      </c>
      <c r="R10" s="33">
        <v>6.7</v>
      </c>
      <c r="S10" s="33">
        <v>6.7</v>
      </c>
      <c r="T10" s="33">
        <v>13</v>
      </c>
      <c r="U10" s="33">
        <v>3.9</v>
      </c>
      <c r="V10" s="33">
        <v>7.5</v>
      </c>
      <c r="W10" s="31">
        <v>3.1</v>
      </c>
      <c r="X10" s="38">
        <v>8.6</v>
      </c>
      <c r="Y10" s="32"/>
      <c r="Z10" s="33"/>
      <c r="AA10" s="33"/>
      <c r="AB10" s="31"/>
      <c r="AC10" s="33"/>
      <c r="AD10" s="31"/>
      <c r="AE10" s="107"/>
    </row>
    <row r="11" spans="1:31" x14ac:dyDescent="0.25">
      <c r="A11" s="36" t="s">
        <v>54</v>
      </c>
      <c r="B11" s="37" t="s">
        <v>53</v>
      </c>
      <c r="C11" s="40">
        <f t="shared" si="0"/>
        <v>11</v>
      </c>
      <c r="D11" s="72">
        <f t="shared" si="1"/>
        <v>0.54</v>
      </c>
      <c r="E11" s="72">
        <f t="shared" si="2"/>
        <v>3.1072727272727274</v>
      </c>
      <c r="F11" s="74">
        <f t="shared" si="3"/>
        <v>10.7</v>
      </c>
      <c r="G11" s="63">
        <f t="shared" si="4"/>
        <v>3.1250122908849196</v>
      </c>
      <c r="H11" s="63">
        <f t="shared" si="5"/>
        <v>3.7299999999999995</v>
      </c>
      <c r="I11" s="91">
        <f t="shared" si="6"/>
        <v>6.94</v>
      </c>
      <c r="J11" s="32">
        <v>1.68</v>
      </c>
      <c r="K11" s="33">
        <v>0.84</v>
      </c>
      <c r="L11" s="33">
        <v>1.51</v>
      </c>
      <c r="M11" s="33">
        <v>4.18</v>
      </c>
      <c r="N11" s="33">
        <v>1.67</v>
      </c>
      <c r="O11" s="33">
        <v>0.54</v>
      </c>
      <c r="P11" s="33"/>
      <c r="Q11" s="33">
        <v>10.7</v>
      </c>
      <c r="R11" s="33"/>
      <c r="S11" s="33">
        <v>1.59</v>
      </c>
      <c r="T11" s="33">
        <v>3.28</v>
      </c>
      <c r="U11" s="33">
        <v>1.25</v>
      </c>
      <c r="V11" s="33">
        <v>6.94</v>
      </c>
      <c r="W11" s="31"/>
      <c r="X11" s="38"/>
      <c r="Y11" s="32"/>
      <c r="Z11" s="33"/>
      <c r="AA11" s="33"/>
      <c r="AB11" s="31"/>
      <c r="AC11" s="33"/>
      <c r="AD11" s="31"/>
      <c r="AE11" s="107"/>
    </row>
    <row r="12" spans="1:31" x14ac:dyDescent="0.25">
      <c r="A12" s="36" t="s">
        <v>55</v>
      </c>
      <c r="B12" s="37" t="s">
        <v>53</v>
      </c>
      <c r="C12" s="40">
        <f t="shared" si="0"/>
        <v>15</v>
      </c>
      <c r="D12" s="71">
        <f t="shared" si="1"/>
        <v>2.6</v>
      </c>
      <c r="E12" s="74">
        <f t="shared" si="2"/>
        <v>12.466666666666667</v>
      </c>
      <c r="F12" s="74">
        <f t="shared" si="3"/>
        <v>32</v>
      </c>
      <c r="G12" s="63">
        <f t="shared" si="4"/>
        <v>7.594139344320225</v>
      </c>
      <c r="H12" s="77">
        <f t="shared" si="5"/>
        <v>17</v>
      </c>
      <c r="I12" s="87">
        <f t="shared" si="6"/>
        <v>19.2</v>
      </c>
      <c r="J12" s="32">
        <v>15</v>
      </c>
      <c r="K12" s="33">
        <v>12</v>
      </c>
      <c r="L12" s="33">
        <v>8.1999999999999993</v>
      </c>
      <c r="M12" s="33">
        <v>20</v>
      </c>
      <c r="N12" s="33">
        <v>6.3</v>
      </c>
      <c r="O12" s="33">
        <v>7.6</v>
      </c>
      <c r="P12" s="33">
        <v>3.8</v>
      </c>
      <c r="Q12" s="33">
        <v>18</v>
      </c>
      <c r="R12" s="33">
        <v>32</v>
      </c>
      <c r="S12" s="33">
        <v>7.6</v>
      </c>
      <c r="T12" s="33">
        <v>16</v>
      </c>
      <c r="U12" s="33">
        <v>10</v>
      </c>
      <c r="V12" s="33">
        <v>18</v>
      </c>
      <c r="W12" s="31">
        <v>2.6</v>
      </c>
      <c r="X12" s="38">
        <v>9.9</v>
      </c>
      <c r="Y12" s="32"/>
      <c r="Z12" s="33"/>
      <c r="AA12" s="33"/>
      <c r="AB12" s="31"/>
      <c r="AC12" s="33"/>
      <c r="AD12" s="31"/>
      <c r="AE12" s="107"/>
    </row>
    <row r="13" spans="1:31" x14ac:dyDescent="0.25">
      <c r="A13" s="36"/>
      <c r="B13" s="37"/>
      <c r="C13" s="40"/>
      <c r="D13" s="71"/>
      <c r="E13" s="74"/>
      <c r="F13" s="74"/>
      <c r="G13" s="77"/>
      <c r="H13" s="77"/>
      <c r="I13" s="87"/>
      <c r="J13" s="32"/>
      <c r="K13" s="33"/>
      <c r="L13" s="33"/>
      <c r="M13" s="33"/>
      <c r="N13" s="33"/>
      <c r="O13" s="33"/>
      <c r="P13" s="33"/>
      <c r="Q13" s="33"/>
      <c r="R13" s="33"/>
      <c r="S13" s="33"/>
      <c r="T13" s="33"/>
      <c r="U13" s="33"/>
      <c r="V13" s="33"/>
      <c r="W13" s="31"/>
      <c r="X13" s="38"/>
      <c r="Y13" s="32"/>
      <c r="Z13" s="33"/>
      <c r="AA13" s="33"/>
      <c r="AB13" s="31"/>
      <c r="AC13" s="33"/>
      <c r="AD13" s="31"/>
      <c r="AE13" s="107"/>
    </row>
    <row r="14" spans="1:31" x14ac:dyDescent="0.25">
      <c r="A14" s="25" t="s">
        <v>56</v>
      </c>
      <c r="B14" s="26"/>
      <c r="C14" s="40"/>
      <c r="D14" s="71"/>
      <c r="E14" s="74"/>
      <c r="F14" s="74"/>
      <c r="G14" s="77"/>
      <c r="H14" s="77"/>
      <c r="I14" s="87"/>
      <c r="J14" s="27"/>
      <c r="K14" s="28"/>
      <c r="L14" s="28"/>
      <c r="M14" s="28"/>
      <c r="N14" s="28"/>
      <c r="O14" s="28"/>
      <c r="P14" s="28"/>
      <c r="Q14" s="28"/>
      <c r="R14" s="28"/>
      <c r="S14" s="28"/>
      <c r="T14" s="28"/>
      <c r="U14" s="28"/>
      <c r="V14" s="28"/>
      <c r="W14" s="29"/>
      <c r="X14" s="30"/>
      <c r="Y14" s="32"/>
      <c r="Z14" s="33"/>
      <c r="AA14" s="33"/>
      <c r="AB14" s="31"/>
      <c r="AC14" s="33"/>
      <c r="AD14" s="31"/>
      <c r="AE14" s="107"/>
    </row>
    <row r="15" spans="1:31" x14ac:dyDescent="0.25">
      <c r="A15" s="36" t="s">
        <v>57</v>
      </c>
      <c r="B15" s="37" t="s">
        <v>53</v>
      </c>
      <c r="C15" s="40">
        <f t="shared" si="0"/>
        <v>18</v>
      </c>
      <c r="D15" s="72">
        <f t="shared" si="1"/>
        <v>5.0000000000000001E-3</v>
      </c>
      <c r="E15" s="72">
        <f t="shared" si="2"/>
        <v>0.10702555555555555</v>
      </c>
      <c r="F15" s="72">
        <f t="shared" si="3"/>
        <v>0.61299999999999999</v>
      </c>
      <c r="G15" s="75">
        <f t="shared" si="4"/>
        <v>0.14545717587791634</v>
      </c>
      <c r="H15" s="75">
        <f t="shared" si="5"/>
        <v>0.13224999999999998</v>
      </c>
      <c r="I15" s="92">
        <f t="shared" si="6"/>
        <v>0.19760000000000008</v>
      </c>
      <c r="J15" s="32">
        <v>7.0999999999999994E-2</v>
      </c>
      <c r="K15" s="33">
        <v>6.5000000000000002E-2</v>
      </c>
      <c r="L15" s="33">
        <v>5.8999999999999997E-2</v>
      </c>
      <c r="M15" s="33">
        <v>0.155</v>
      </c>
      <c r="N15" s="33">
        <v>0.01</v>
      </c>
      <c r="O15" s="33">
        <v>5.8999999999999997E-2</v>
      </c>
      <c r="P15" s="33">
        <v>0.1</v>
      </c>
      <c r="Q15" s="33">
        <v>0.61299999999999999</v>
      </c>
      <c r="R15" s="33">
        <v>4.2999999999999997E-2</v>
      </c>
      <c r="S15" s="33">
        <v>0.14299999999999999</v>
      </c>
      <c r="T15" s="33">
        <v>0.28999999999999998</v>
      </c>
      <c r="U15" s="33">
        <v>5.6000000000000001E-2</v>
      </c>
      <c r="V15" s="33">
        <v>7.0000000000000007E-2</v>
      </c>
      <c r="W15" s="70">
        <v>5.0000000000000001E-3</v>
      </c>
      <c r="X15" s="38"/>
      <c r="Y15" s="32">
        <v>8.8199999999999997E-3</v>
      </c>
      <c r="Z15" s="33">
        <v>1.4E-2</v>
      </c>
      <c r="AA15" s="33">
        <v>0.158</v>
      </c>
      <c r="AB15" s="31">
        <v>6.6400000000000001E-3</v>
      </c>
      <c r="AC15" s="33"/>
      <c r="AD15" s="31"/>
      <c r="AE15" s="110"/>
    </row>
    <row r="16" spans="1:31" x14ac:dyDescent="0.25">
      <c r="A16" s="36" t="s">
        <v>59</v>
      </c>
      <c r="B16" s="37" t="s">
        <v>53</v>
      </c>
      <c r="C16" s="40">
        <f t="shared" si="0"/>
        <v>14</v>
      </c>
      <c r="D16" s="72">
        <f t="shared" si="1"/>
        <v>0.46</v>
      </c>
      <c r="E16" s="72">
        <f t="shared" si="2"/>
        <v>1.8064285714285713</v>
      </c>
      <c r="F16" s="72">
        <f t="shared" si="3"/>
        <v>4.26</v>
      </c>
      <c r="G16" s="75">
        <f t="shared" si="4"/>
        <v>1.0758439059129861</v>
      </c>
      <c r="H16" s="75">
        <f t="shared" si="5"/>
        <v>2.4249999999999998</v>
      </c>
      <c r="I16" s="92">
        <f t="shared" si="6"/>
        <v>2.9510000000000001</v>
      </c>
      <c r="J16" s="32">
        <v>1.65</v>
      </c>
      <c r="K16" s="33">
        <v>2.5499999999999998</v>
      </c>
      <c r="L16" s="33">
        <v>2.0299999999999998</v>
      </c>
      <c r="M16" s="33">
        <v>3.02</v>
      </c>
      <c r="N16" s="33">
        <v>0.92</v>
      </c>
      <c r="O16" s="33">
        <v>4.26</v>
      </c>
      <c r="P16" s="33">
        <v>2.79</v>
      </c>
      <c r="Q16" s="33">
        <v>2.0499999999999998</v>
      </c>
      <c r="R16" s="33">
        <v>1.27</v>
      </c>
      <c r="S16" s="33">
        <v>0.59</v>
      </c>
      <c r="T16" s="33">
        <v>1.5</v>
      </c>
      <c r="U16" s="33">
        <v>0.46</v>
      </c>
      <c r="V16" s="33">
        <v>1.57</v>
      </c>
      <c r="W16" s="31">
        <v>0.63</v>
      </c>
      <c r="X16" s="38"/>
      <c r="Y16" s="32"/>
      <c r="Z16" s="33"/>
      <c r="AA16" s="33"/>
      <c r="AB16" s="31"/>
      <c r="AC16" s="33"/>
      <c r="AD16" s="31"/>
      <c r="AE16" s="107"/>
    </row>
    <row r="17" spans="1:31" x14ac:dyDescent="0.25">
      <c r="A17" s="36"/>
      <c r="B17" s="37"/>
      <c r="C17" s="40"/>
      <c r="D17" s="71"/>
      <c r="E17" s="74"/>
      <c r="F17" s="74"/>
      <c r="G17" s="77"/>
      <c r="H17" s="77"/>
      <c r="I17" s="87"/>
      <c r="J17" s="32"/>
      <c r="K17" s="33"/>
      <c r="L17" s="33"/>
      <c r="M17" s="33"/>
      <c r="N17" s="33"/>
      <c r="O17" s="33"/>
      <c r="P17" s="33"/>
      <c r="Q17" s="33"/>
      <c r="R17" s="33"/>
      <c r="S17" s="33"/>
      <c r="T17" s="33"/>
      <c r="U17" s="33"/>
      <c r="V17" s="33"/>
      <c r="W17" s="31"/>
      <c r="X17" s="38"/>
      <c r="Y17" s="32"/>
      <c r="Z17" s="33"/>
      <c r="AA17" s="33"/>
      <c r="AB17" s="31"/>
      <c r="AC17" s="33"/>
      <c r="AD17" s="31"/>
      <c r="AE17" s="107"/>
    </row>
    <row r="18" spans="1:31" x14ac:dyDescent="0.25">
      <c r="A18" s="25" t="s">
        <v>60</v>
      </c>
      <c r="B18" s="26"/>
      <c r="C18" s="40"/>
      <c r="D18" s="71"/>
      <c r="E18" s="74"/>
      <c r="F18" s="74"/>
      <c r="G18" s="77"/>
      <c r="H18" s="77"/>
      <c r="I18" s="87"/>
      <c r="J18" s="27"/>
      <c r="K18" s="28"/>
      <c r="L18" s="28"/>
      <c r="M18" s="28"/>
      <c r="N18" s="28"/>
      <c r="O18" s="28"/>
      <c r="P18" s="28"/>
      <c r="Q18" s="28"/>
      <c r="R18" s="28"/>
      <c r="S18" s="28"/>
      <c r="T18" s="28"/>
      <c r="U18" s="28"/>
      <c r="V18" s="28"/>
      <c r="W18" s="29"/>
      <c r="X18" s="30"/>
      <c r="Y18" s="32"/>
      <c r="Z18" s="33"/>
      <c r="AA18" s="33"/>
      <c r="AB18" s="31"/>
      <c r="AC18" s="33"/>
      <c r="AD18" s="31"/>
      <c r="AE18" s="107"/>
    </row>
    <row r="19" spans="1:31" x14ac:dyDescent="0.25">
      <c r="A19" s="36" t="s">
        <v>61</v>
      </c>
      <c r="B19" s="37" t="s">
        <v>62</v>
      </c>
      <c r="C19" s="40">
        <f t="shared" si="0"/>
        <v>19</v>
      </c>
      <c r="D19" s="71">
        <f t="shared" si="1"/>
        <v>3.9</v>
      </c>
      <c r="E19" s="74">
        <f t="shared" si="2"/>
        <v>148.46842105263158</v>
      </c>
      <c r="F19" s="74">
        <f t="shared" si="3"/>
        <v>700</v>
      </c>
      <c r="G19" s="77">
        <f t="shared" si="4"/>
        <v>168.40322658769395</v>
      </c>
      <c r="H19" s="77">
        <f t="shared" si="5"/>
        <v>151</v>
      </c>
      <c r="I19" s="87">
        <f t="shared" si="6"/>
        <v>271.99999999999983</v>
      </c>
      <c r="J19" s="32">
        <v>130</v>
      </c>
      <c r="K19" s="541"/>
      <c r="L19" s="33">
        <v>220</v>
      </c>
      <c r="M19" s="33">
        <v>700</v>
      </c>
      <c r="N19" s="33">
        <v>150</v>
      </c>
      <c r="O19" s="33">
        <v>31</v>
      </c>
      <c r="P19" s="33">
        <v>19</v>
      </c>
      <c r="Q19" s="33">
        <v>35</v>
      </c>
      <c r="R19" s="33">
        <v>3.9</v>
      </c>
      <c r="S19" s="33">
        <v>150</v>
      </c>
      <c r="T19" s="33">
        <v>88</v>
      </c>
      <c r="U19" s="33">
        <v>130</v>
      </c>
      <c r="V19" s="33">
        <v>230</v>
      </c>
      <c r="W19" s="31">
        <v>440</v>
      </c>
      <c r="X19" s="38"/>
      <c r="Y19" s="32">
        <v>42</v>
      </c>
      <c r="Z19" s="33">
        <v>46</v>
      </c>
      <c r="AA19" s="33">
        <v>151</v>
      </c>
      <c r="AB19" s="31">
        <v>151</v>
      </c>
      <c r="AC19" s="33">
        <v>66</v>
      </c>
      <c r="AD19" s="31">
        <v>38</v>
      </c>
      <c r="AE19" s="107"/>
    </row>
    <row r="20" spans="1:31" x14ac:dyDescent="0.25">
      <c r="A20" s="36" t="s">
        <v>63</v>
      </c>
      <c r="B20" s="37" t="s">
        <v>62</v>
      </c>
      <c r="C20" s="40">
        <f t="shared" si="0"/>
        <v>2</v>
      </c>
      <c r="D20" s="71">
        <f t="shared" si="1"/>
        <v>15</v>
      </c>
      <c r="E20" s="74">
        <f t="shared" si="2"/>
        <v>46.25</v>
      </c>
      <c r="F20" s="74">
        <f t="shared" si="3"/>
        <v>77.5</v>
      </c>
      <c r="G20" s="77">
        <f t="shared" si="4"/>
        <v>44.194173824159222</v>
      </c>
      <c r="H20" s="77">
        <f t="shared" si="5"/>
        <v>61.875</v>
      </c>
      <c r="I20" s="87">
        <f t="shared" si="6"/>
        <v>71.25</v>
      </c>
      <c r="J20" s="32"/>
      <c r="K20" s="33"/>
      <c r="L20" s="33"/>
      <c r="M20" s="33"/>
      <c r="N20" s="33"/>
      <c r="O20" s="33"/>
      <c r="P20" s="33"/>
      <c r="Q20" s="33"/>
      <c r="R20" s="33"/>
      <c r="S20" s="33"/>
      <c r="T20" s="33"/>
      <c r="U20" s="33"/>
      <c r="V20" s="33"/>
      <c r="W20" s="31"/>
      <c r="X20" s="38">
        <v>15</v>
      </c>
      <c r="Y20" s="32"/>
      <c r="Z20" s="33"/>
      <c r="AA20" s="33"/>
      <c r="AB20" s="31"/>
      <c r="AC20" s="33"/>
      <c r="AD20" s="31"/>
      <c r="AE20" s="107">
        <v>77.5</v>
      </c>
    </row>
    <row r="21" spans="1:31" x14ac:dyDescent="0.25">
      <c r="A21" s="36" t="s">
        <v>65</v>
      </c>
      <c r="B21" s="37" t="s">
        <v>62</v>
      </c>
      <c r="C21" s="40">
        <f t="shared" si="0"/>
        <v>18</v>
      </c>
      <c r="D21" s="71">
        <f t="shared" si="1"/>
        <v>1</v>
      </c>
      <c r="E21" s="74">
        <f t="shared" si="2"/>
        <v>9.0438888888888869</v>
      </c>
      <c r="F21" s="74">
        <f t="shared" si="3"/>
        <v>100</v>
      </c>
      <c r="G21" s="77">
        <f t="shared" si="4"/>
        <v>22.776716991878015</v>
      </c>
      <c r="H21" s="77">
        <f t="shared" si="5"/>
        <v>4.7750000000000004</v>
      </c>
      <c r="I21" s="87">
        <f t="shared" si="6"/>
        <v>6.7600000000000025</v>
      </c>
      <c r="J21" s="32">
        <v>4.7</v>
      </c>
      <c r="K21" s="33">
        <v>5.7</v>
      </c>
      <c r="L21" s="33">
        <v>4.0999999999999996</v>
      </c>
      <c r="M21" s="33">
        <v>3.3</v>
      </c>
      <c r="N21" s="33">
        <v>1.9</v>
      </c>
      <c r="O21" s="33">
        <v>5.8</v>
      </c>
      <c r="P21" s="33">
        <v>9</v>
      </c>
      <c r="Q21" s="33">
        <v>3.4</v>
      </c>
      <c r="R21" s="33">
        <v>4.8</v>
      </c>
      <c r="S21" s="33">
        <v>2.9</v>
      </c>
      <c r="T21" s="33">
        <v>3.6</v>
      </c>
      <c r="U21" s="33">
        <v>100</v>
      </c>
      <c r="V21" s="33">
        <v>2.2000000000000002</v>
      </c>
      <c r="W21" s="31">
        <v>1.6</v>
      </c>
      <c r="X21" s="38"/>
      <c r="Y21" s="32">
        <v>2.78</v>
      </c>
      <c r="Z21" s="33">
        <v>2.37</v>
      </c>
      <c r="AA21" s="33">
        <v>3.64</v>
      </c>
      <c r="AB21" s="31">
        <v>1</v>
      </c>
      <c r="AC21" s="33"/>
      <c r="AD21" s="31"/>
      <c r="AE21" s="107"/>
    </row>
    <row r="22" spans="1:31" x14ac:dyDescent="0.25">
      <c r="A22" s="36" t="s">
        <v>66</v>
      </c>
      <c r="B22" s="37" t="s">
        <v>62</v>
      </c>
      <c r="C22" s="40">
        <f t="shared" si="0"/>
        <v>1</v>
      </c>
      <c r="D22" s="71">
        <f t="shared" si="1"/>
        <v>2.4</v>
      </c>
      <c r="E22" s="74">
        <f t="shared" si="2"/>
        <v>2.4</v>
      </c>
      <c r="F22" s="74">
        <f t="shared" si="3"/>
        <v>2.4</v>
      </c>
      <c r="G22" s="77" t="e">
        <f t="shared" si="4"/>
        <v>#DIV/0!</v>
      </c>
      <c r="H22" s="77">
        <f t="shared" si="5"/>
        <v>2.4</v>
      </c>
      <c r="I22" s="87">
        <f t="shared" si="6"/>
        <v>2.4</v>
      </c>
      <c r="J22" s="32"/>
      <c r="K22" s="33"/>
      <c r="L22" s="33"/>
      <c r="M22" s="33"/>
      <c r="N22" s="33"/>
      <c r="O22" s="33"/>
      <c r="P22" s="33"/>
      <c r="Q22" s="33"/>
      <c r="R22" s="33"/>
      <c r="S22" s="33"/>
      <c r="T22" s="33"/>
      <c r="U22" s="33"/>
      <c r="V22" s="33"/>
      <c r="W22" s="31"/>
      <c r="X22" s="38">
        <v>2.4</v>
      </c>
      <c r="Y22" s="32"/>
      <c r="Z22" s="33"/>
      <c r="AA22" s="33"/>
      <c r="AB22" s="31"/>
      <c r="AC22" s="33"/>
      <c r="AD22" s="31"/>
      <c r="AE22" s="107"/>
    </row>
    <row r="23" spans="1:31" x14ac:dyDescent="0.25">
      <c r="A23" s="36" t="s">
        <v>69</v>
      </c>
      <c r="B23" s="37" t="s">
        <v>62</v>
      </c>
      <c r="C23" s="40">
        <f t="shared" si="0"/>
        <v>14</v>
      </c>
      <c r="D23" s="71">
        <f t="shared" si="1"/>
        <v>4.5999999999999999E-2</v>
      </c>
      <c r="E23" s="74">
        <f t="shared" si="2"/>
        <v>0.30971428571428572</v>
      </c>
      <c r="F23" s="74">
        <f t="shared" si="3"/>
        <v>0.56999999999999995</v>
      </c>
      <c r="G23" s="77">
        <f t="shared" si="4"/>
        <v>0.15612984171044131</v>
      </c>
      <c r="H23" s="77">
        <f t="shared" si="5"/>
        <v>0.435</v>
      </c>
      <c r="I23" s="87">
        <f t="shared" si="6"/>
        <v>0.50800000000000001</v>
      </c>
      <c r="J23" s="32">
        <v>0.56999999999999995</v>
      </c>
      <c r="K23" s="33">
        <v>0.12</v>
      </c>
      <c r="L23" s="33">
        <v>0.19</v>
      </c>
      <c r="M23" s="33">
        <v>0.35</v>
      </c>
      <c r="N23" s="33">
        <v>0.2</v>
      </c>
      <c r="O23" s="33">
        <v>4.5999999999999999E-2</v>
      </c>
      <c r="P23" s="33">
        <v>0.19</v>
      </c>
      <c r="Q23" s="33">
        <v>0.26</v>
      </c>
      <c r="R23" s="33">
        <v>0.36</v>
      </c>
      <c r="S23" s="33">
        <v>0.28999999999999998</v>
      </c>
      <c r="T23" s="33">
        <v>0.46</v>
      </c>
      <c r="U23" s="33">
        <v>0.52</v>
      </c>
      <c r="V23" s="33">
        <v>0.3</v>
      </c>
      <c r="W23" s="31">
        <v>0.48</v>
      </c>
      <c r="X23" s="38"/>
      <c r="Y23" s="32"/>
      <c r="Z23" s="33"/>
      <c r="AA23" s="33"/>
      <c r="AB23" s="31"/>
      <c r="AC23" s="33"/>
      <c r="AD23" s="31"/>
      <c r="AE23" s="107"/>
    </row>
    <row r="24" spans="1:31" x14ac:dyDescent="0.25">
      <c r="A24" s="36" t="s">
        <v>70</v>
      </c>
      <c r="B24" s="37" t="s">
        <v>62</v>
      </c>
      <c r="C24" s="40">
        <f t="shared" si="0"/>
        <v>2</v>
      </c>
      <c r="D24" s="71">
        <f t="shared" si="1"/>
        <v>0.31</v>
      </c>
      <c r="E24" s="74">
        <f t="shared" si="2"/>
        <v>0.39</v>
      </c>
      <c r="F24" s="74">
        <f t="shared" si="3"/>
        <v>0.47</v>
      </c>
      <c r="G24" s="77">
        <f t="shared" si="4"/>
        <v>0.11313708498984751</v>
      </c>
      <c r="H24" s="77">
        <f t="shared" si="5"/>
        <v>0.43</v>
      </c>
      <c r="I24" s="87">
        <f t="shared" si="6"/>
        <v>0.45399999999999996</v>
      </c>
      <c r="J24" s="32"/>
      <c r="K24" s="33"/>
      <c r="L24" s="33"/>
      <c r="M24" s="33"/>
      <c r="N24" s="33"/>
      <c r="O24" s="33"/>
      <c r="P24" s="33"/>
      <c r="Q24" s="33"/>
      <c r="R24" s="33"/>
      <c r="S24" s="33"/>
      <c r="T24" s="33"/>
      <c r="U24" s="33"/>
      <c r="V24" s="33"/>
      <c r="W24" s="31"/>
      <c r="X24" s="38">
        <v>0.47</v>
      </c>
      <c r="Y24" s="32"/>
      <c r="Z24" s="33"/>
      <c r="AA24" s="33"/>
      <c r="AB24" s="31"/>
      <c r="AC24" s="33"/>
      <c r="AD24" s="31"/>
      <c r="AE24" s="107">
        <v>0.31</v>
      </c>
    </row>
    <row r="25" spans="1:31" x14ac:dyDescent="0.25">
      <c r="A25" s="36"/>
      <c r="B25" s="37"/>
      <c r="C25" s="40"/>
      <c r="D25" s="71"/>
      <c r="E25" s="74"/>
      <c r="F25" s="74"/>
      <c r="G25" s="77"/>
      <c r="H25" s="77"/>
      <c r="I25" s="87"/>
      <c r="J25" s="32"/>
      <c r="K25" s="33"/>
      <c r="L25" s="33"/>
      <c r="M25" s="33"/>
      <c r="N25" s="33"/>
      <c r="O25" s="33"/>
      <c r="P25" s="33"/>
      <c r="Q25" s="33"/>
      <c r="R25" s="33"/>
      <c r="S25" s="33"/>
      <c r="T25" s="33"/>
      <c r="U25" s="33"/>
      <c r="V25" s="33"/>
      <c r="W25" s="31"/>
      <c r="X25" s="38"/>
      <c r="Y25" s="32"/>
      <c r="Z25" s="33"/>
      <c r="AA25" s="33"/>
      <c r="AB25" s="31"/>
      <c r="AC25" s="33"/>
      <c r="AD25" s="31"/>
      <c r="AE25" s="107"/>
    </row>
    <row r="26" spans="1:31" x14ac:dyDescent="0.25">
      <c r="A26" s="25" t="s">
        <v>71</v>
      </c>
      <c r="B26" s="39"/>
      <c r="C26" s="40"/>
      <c r="D26" s="71"/>
      <c r="E26" s="74"/>
      <c r="F26" s="74"/>
      <c r="G26" s="77"/>
      <c r="H26" s="77"/>
      <c r="I26" s="87"/>
      <c r="J26" s="40"/>
      <c r="K26" s="41"/>
      <c r="L26" s="41"/>
      <c r="M26" s="41"/>
      <c r="N26" s="41"/>
      <c r="O26" s="41"/>
      <c r="P26" s="41"/>
      <c r="Q26" s="41"/>
      <c r="R26" s="41"/>
      <c r="S26" s="41"/>
      <c r="T26" s="41"/>
      <c r="U26" s="41"/>
      <c r="V26" s="41"/>
      <c r="W26" s="42"/>
      <c r="X26" s="565"/>
      <c r="Y26" s="32"/>
      <c r="Z26" s="33"/>
      <c r="AA26" s="33"/>
      <c r="AB26" s="31"/>
      <c r="AC26" s="33"/>
      <c r="AD26" s="31"/>
      <c r="AE26" s="107"/>
    </row>
    <row r="27" spans="1:31" x14ac:dyDescent="0.25">
      <c r="A27" s="36" t="s">
        <v>72</v>
      </c>
      <c r="B27" s="39" t="s">
        <v>62</v>
      </c>
      <c r="C27" s="40">
        <f t="shared" si="0"/>
        <v>14</v>
      </c>
      <c r="D27" s="73">
        <f t="shared" si="1"/>
        <v>5.0000000000000001E-3</v>
      </c>
      <c r="E27" s="73">
        <f t="shared" si="2"/>
        <v>8.4285714285714294E-3</v>
      </c>
      <c r="F27" s="73">
        <f t="shared" si="3"/>
        <v>2.9000000000000001E-2</v>
      </c>
      <c r="G27" s="76">
        <f t="shared" si="4"/>
        <v>7.3768273951328421E-3</v>
      </c>
      <c r="H27" s="76">
        <f t="shared" si="5"/>
        <v>5.0000000000000001E-3</v>
      </c>
      <c r="I27" s="93">
        <f t="shared" si="6"/>
        <v>1.7800000000000003E-2</v>
      </c>
      <c r="J27" s="67">
        <v>5.0000000000000001E-3</v>
      </c>
      <c r="K27" s="68">
        <v>5.0000000000000001E-3</v>
      </c>
      <c r="L27" s="41">
        <v>1.4999999999999999E-2</v>
      </c>
      <c r="M27" s="41">
        <v>1.9E-2</v>
      </c>
      <c r="N27" s="68">
        <v>5.0000000000000001E-3</v>
      </c>
      <c r="O27" s="68">
        <v>5.0000000000000001E-3</v>
      </c>
      <c r="P27" s="68">
        <v>5.0000000000000001E-3</v>
      </c>
      <c r="Q27" s="68">
        <v>5.0000000000000001E-3</v>
      </c>
      <c r="R27" s="68">
        <v>5.0000000000000001E-3</v>
      </c>
      <c r="S27" s="68">
        <v>5.0000000000000001E-3</v>
      </c>
      <c r="T27" s="68">
        <v>5.0000000000000001E-3</v>
      </c>
      <c r="U27" s="68">
        <v>5.0000000000000001E-3</v>
      </c>
      <c r="V27" s="41">
        <v>2.9000000000000001E-2</v>
      </c>
      <c r="W27" s="70">
        <v>5.0000000000000001E-3</v>
      </c>
      <c r="X27" s="566"/>
      <c r="Y27" s="32"/>
      <c r="Z27" s="33"/>
      <c r="AA27" s="33"/>
      <c r="AB27" s="31"/>
      <c r="AC27" s="33"/>
      <c r="AD27" s="31"/>
      <c r="AE27" s="107"/>
    </row>
    <row r="28" spans="1:31" x14ac:dyDescent="0.25">
      <c r="A28" s="36" t="s">
        <v>74</v>
      </c>
      <c r="B28" s="39" t="s">
        <v>62</v>
      </c>
      <c r="C28" s="40">
        <f t="shared" si="0"/>
        <v>14</v>
      </c>
      <c r="D28" s="73">
        <f t="shared" si="1"/>
        <v>5.0000000000000001E-3</v>
      </c>
      <c r="E28" s="73">
        <f t="shared" si="2"/>
        <v>4.9999999999999992E-3</v>
      </c>
      <c r="F28" s="73">
        <f t="shared" si="3"/>
        <v>5.0000000000000001E-3</v>
      </c>
      <c r="G28" s="76">
        <f t="shared" si="4"/>
        <v>9.0010381381464488E-19</v>
      </c>
      <c r="H28" s="76">
        <f t="shared" si="5"/>
        <v>5.0000000000000001E-3</v>
      </c>
      <c r="I28" s="93">
        <f t="shared" si="6"/>
        <v>5.0000000000000001E-3</v>
      </c>
      <c r="J28" s="67">
        <v>5.0000000000000001E-3</v>
      </c>
      <c r="K28" s="68">
        <v>5.0000000000000001E-3</v>
      </c>
      <c r="L28" s="68">
        <v>5.0000000000000001E-3</v>
      </c>
      <c r="M28" s="68">
        <v>5.0000000000000001E-3</v>
      </c>
      <c r="N28" s="68">
        <v>5.0000000000000001E-3</v>
      </c>
      <c r="O28" s="68">
        <v>5.0000000000000001E-3</v>
      </c>
      <c r="P28" s="68">
        <v>5.0000000000000001E-3</v>
      </c>
      <c r="Q28" s="68">
        <v>5.0000000000000001E-3</v>
      </c>
      <c r="R28" s="68">
        <v>5.0000000000000001E-3</v>
      </c>
      <c r="S28" s="68">
        <v>5.0000000000000001E-3</v>
      </c>
      <c r="T28" s="68">
        <v>5.0000000000000001E-3</v>
      </c>
      <c r="U28" s="68">
        <v>5.0000000000000001E-3</v>
      </c>
      <c r="V28" s="68">
        <v>5.0000000000000001E-3</v>
      </c>
      <c r="W28" s="70">
        <v>5.0000000000000001E-3</v>
      </c>
      <c r="X28" s="566"/>
      <c r="Y28" s="32"/>
      <c r="Z28" s="33"/>
      <c r="AA28" s="33"/>
      <c r="AB28" s="31"/>
      <c r="AC28" s="33"/>
      <c r="AD28" s="31"/>
      <c r="AE28" s="107"/>
    </row>
    <row r="29" spans="1:31" x14ac:dyDescent="0.25">
      <c r="A29" s="36" t="s">
        <v>76</v>
      </c>
      <c r="B29" s="39" t="s">
        <v>62</v>
      </c>
      <c r="C29" s="40">
        <f t="shared" si="0"/>
        <v>16</v>
      </c>
      <c r="D29" s="73">
        <f t="shared" si="1"/>
        <v>5.0000000000000001E-3</v>
      </c>
      <c r="E29" s="73">
        <f t="shared" si="2"/>
        <v>2.4875000000000001E-2</v>
      </c>
      <c r="F29" s="73">
        <f t="shared" si="3"/>
        <v>0.13</v>
      </c>
      <c r="G29" s="76">
        <f t="shared" si="4"/>
        <v>3.9594401961220056E-2</v>
      </c>
      <c r="H29" s="76">
        <f t="shared" si="5"/>
        <v>1.575E-2</v>
      </c>
      <c r="I29" s="93">
        <f t="shared" si="6"/>
        <v>8.7999999999999995E-2</v>
      </c>
      <c r="J29" s="387">
        <v>1.2999999999999999E-2</v>
      </c>
      <c r="K29" s="68">
        <v>5.0000000000000001E-3</v>
      </c>
      <c r="L29" s="41">
        <v>2.4E-2</v>
      </c>
      <c r="M29" s="68">
        <v>5.0000000000000001E-3</v>
      </c>
      <c r="N29" s="68">
        <v>5.0000000000000001E-3</v>
      </c>
      <c r="O29" s="68">
        <v>5.0000000000000001E-3</v>
      </c>
      <c r="P29" s="68">
        <v>5.0000000000000001E-3</v>
      </c>
      <c r="Q29" s="68">
        <v>5.0000000000000001E-3</v>
      </c>
      <c r="R29" s="68">
        <v>5.0000000000000001E-3</v>
      </c>
      <c r="S29" s="68">
        <v>5.0000000000000001E-3</v>
      </c>
      <c r="T29" s="68">
        <v>5.0000000000000001E-3</v>
      </c>
      <c r="U29" s="68">
        <v>5.0000000000000001E-3</v>
      </c>
      <c r="V29" s="41">
        <v>0.13</v>
      </c>
      <c r="W29" s="70">
        <v>5.0000000000000001E-3</v>
      </c>
      <c r="X29" s="565"/>
      <c r="Y29" s="32"/>
      <c r="Z29" s="33"/>
      <c r="AA29" s="33"/>
      <c r="AB29" s="31"/>
      <c r="AC29" s="45">
        <v>8.5999999999999993E-2</v>
      </c>
      <c r="AD29" s="31">
        <v>0.09</v>
      </c>
      <c r="AE29" s="107"/>
    </row>
    <row r="30" spans="1:31" x14ac:dyDescent="0.25">
      <c r="A30" s="36" t="s">
        <v>77</v>
      </c>
      <c r="B30" s="39" t="s">
        <v>62</v>
      </c>
      <c r="C30" s="40">
        <f t="shared" si="0"/>
        <v>17</v>
      </c>
      <c r="D30" s="73">
        <f t="shared" si="1"/>
        <v>5.0000000000000001E-3</v>
      </c>
      <c r="E30" s="73">
        <f t="shared" si="2"/>
        <v>1.5882352941176472E-2</v>
      </c>
      <c r="F30" s="73">
        <f t="shared" si="3"/>
        <v>9.7000000000000003E-2</v>
      </c>
      <c r="G30" s="76">
        <f t="shared" si="4"/>
        <v>2.5966041171454058E-2</v>
      </c>
      <c r="H30" s="76">
        <f t="shared" si="5"/>
        <v>5.0000000000000001E-3</v>
      </c>
      <c r="I30" s="93">
        <f t="shared" si="6"/>
        <v>5.1000000000000004E-2</v>
      </c>
      <c r="J30" s="67">
        <v>5.0000000000000001E-3</v>
      </c>
      <c r="K30" s="68">
        <v>5.0000000000000001E-3</v>
      </c>
      <c r="L30" s="68">
        <v>5.0000000000000001E-3</v>
      </c>
      <c r="M30" s="68">
        <v>5.0000000000000001E-3</v>
      </c>
      <c r="N30" s="68">
        <v>5.0000000000000001E-3</v>
      </c>
      <c r="O30" s="68">
        <v>5.0000000000000001E-3</v>
      </c>
      <c r="P30" s="68">
        <v>5.0000000000000001E-3</v>
      </c>
      <c r="Q30" s="68">
        <v>5.0000000000000001E-3</v>
      </c>
      <c r="R30" s="68">
        <v>5.0000000000000001E-3</v>
      </c>
      <c r="S30" s="68">
        <v>5.0000000000000001E-3</v>
      </c>
      <c r="T30" s="68">
        <v>5.0000000000000001E-3</v>
      </c>
      <c r="U30" s="68">
        <v>5.0000000000000001E-3</v>
      </c>
      <c r="V30" s="41">
        <v>9.7000000000000003E-2</v>
      </c>
      <c r="W30" s="70">
        <v>5.0000000000000001E-3</v>
      </c>
      <c r="X30" s="566">
        <v>5.0000000000000001E-3</v>
      </c>
      <c r="Y30" s="32"/>
      <c r="Z30" s="33"/>
      <c r="AA30" s="33"/>
      <c r="AB30" s="31"/>
      <c r="AC30" s="45">
        <v>4.9000000000000002E-2</v>
      </c>
      <c r="AD30" s="31">
        <v>5.3999999999999999E-2</v>
      </c>
      <c r="AE30" s="107"/>
    </row>
    <row r="31" spans="1:31" x14ac:dyDescent="0.25">
      <c r="A31" s="44" t="s">
        <v>78</v>
      </c>
      <c r="B31" s="39" t="s">
        <v>62</v>
      </c>
      <c r="C31" s="40">
        <f t="shared" si="0"/>
        <v>16</v>
      </c>
      <c r="D31" s="73">
        <f t="shared" si="1"/>
        <v>5.0000000000000001E-3</v>
      </c>
      <c r="E31" s="73">
        <f t="shared" si="2"/>
        <v>1.19375E-2</v>
      </c>
      <c r="F31" s="73">
        <f t="shared" si="3"/>
        <v>4.2999999999999997E-2</v>
      </c>
      <c r="G31" s="76">
        <f t="shared" si="4"/>
        <v>1.4045016909922178E-2</v>
      </c>
      <c r="H31" s="76">
        <f t="shared" si="5"/>
        <v>6.4999999999999997E-3</v>
      </c>
      <c r="I31" s="93">
        <f t="shared" si="6"/>
        <v>3.85E-2</v>
      </c>
      <c r="J31" s="67">
        <v>5.0000000000000001E-3</v>
      </c>
      <c r="K31" s="68">
        <v>5.0000000000000001E-3</v>
      </c>
      <c r="L31" s="41">
        <v>1.0999999999999999E-2</v>
      </c>
      <c r="M31" s="68">
        <v>5.0000000000000001E-3</v>
      </c>
      <c r="N31" s="68">
        <v>5.0000000000000001E-3</v>
      </c>
      <c r="O31" s="68">
        <v>5.0000000000000001E-3</v>
      </c>
      <c r="P31" s="68">
        <v>5.0000000000000001E-3</v>
      </c>
      <c r="Q31" s="68">
        <v>5.0000000000000001E-3</v>
      </c>
      <c r="R31" s="68">
        <v>5.0000000000000001E-3</v>
      </c>
      <c r="S31" s="68">
        <v>5.0000000000000001E-3</v>
      </c>
      <c r="T31" s="68">
        <v>5.0000000000000001E-3</v>
      </c>
      <c r="U31" s="68">
        <v>5.0000000000000001E-3</v>
      </c>
      <c r="V31" s="41">
        <v>4.2999999999999997E-2</v>
      </c>
      <c r="W31" s="70">
        <v>5.0000000000000001E-3</v>
      </c>
      <c r="X31" s="566"/>
      <c r="Y31" s="32"/>
      <c r="Z31" s="33"/>
      <c r="AA31" s="33"/>
      <c r="AB31" s="31"/>
      <c r="AC31" s="45">
        <v>3.6999999999999998E-2</v>
      </c>
      <c r="AD31" s="31">
        <v>0.04</v>
      </c>
      <c r="AE31" s="107"/>
    </row>
    <row r="32" spans="1:31" x14ac:dyDescent="0.25">
      <c r="A32" s="36" t="s">
        <v>79</v>
      </c>
      <c r="B32" s="39" t="s">
        <v>62</v>
      </c>
      <c r="C32" s="40">
        <f t="shared" si="0"/>
        <v>15</v>
      </c>
      <c r="D32" s="73">
        <f t="shared" si="1"/>
        <v>5.0000000000000001E-3</v>
      </c>
      <c r="E32" s="73">
        <f t="shared" si="2"/>
        <v>5.0000000000000001E-3</v>
      </c>
      <c r="F32" s="73">
        <f t="shared" si="3"/>
        <v>5.0000000000000001E-3</v>
      </c>
      <c r="G32" s="76">
        <f t="shared" si="4"/>
        <v>0</v>
      </c>
      <c r="H32" s="76">
        <f t="shared" si="5"/>
        <v>5.0000000000000001E-3</v>
      </c>
      <c r="I32" s="93">
        <f t="shared" si="6"/>
        <v>5.0000000000000001E-3</v>
      </c>
      <c r="J32" s="67">
        <v>5.0000000000000001E-3</v>
      </c>
      <c r="K32" s="68">
        <v>5.0000000000000001E-3</v>
      </c>
      <c r="L32" s="68">
        <v>5.0000000000000001E-3</v>
      </c>
      <c r="M32" s="68">
        <v>5.0000000000000001E-3</v>
      </c>
      <c r="N32" s="68">
        <v>5.0000000000000001E-3</v>
      </c>
      <c r="O32" s="68">
        <v>5.0000000000000001E-3</v>
      </c>
      <c r="P32" s="68">
        <v>5.0000000000000001E-3</v>
      </c>
      <c r="Q32" s="68">
        <v>5.0000000000000001E-3</v>
      </c>
      <c r="R32" s="68">
        <v>5.0000000000000001E-3</v>
      </c>
      <c r="S32" s="68">
        <v>5.0000000000000001E-3</v>
      </c>
      <c r="T32" s="68">
        <v>5.0000000000000001E-3</v>
      </c>
      <c r="U32" s="68">
        <v>5.0000000000000001E-3</v>
      </c>
      <c r="V32" s="68">
        <v>5.0000000000000001E-3</v>
      </c>
      <c r="W32" s="70">
        <v>5.0000000000000001E-3</v>
      </c>
      <c r="X32" s="566">
        <v>5.0000000000000001E-3</v>
      </c>
      <c r="Y32" s="32"/>
      <c r="Z32" s="33"/>
      <c r="AA32" s="33"/>
      <c r="AB32" s="31"/>
      <c r="AD32" s="31"/>
      <c r="AE32" s="107"/>
    </row>
    <row r="33" spans="1:31" x14ac:dyDescent="0.25">
      <c r="A33" s="36" t="s">
        <v>80</v>
      </c>
      <c r="B33" s="39" t="s">
        <v>62</v>
      </c>
      <c r="C33" s="40">
        <f t="shared" si="0"/>
        <v>15</v>
      </c>
      <c r="D33" s="73">
        <f t="shared" si="1"/>
        <v>5.0000000000000001E-3</v>
      </c>
      <c r="E33" s="73">
        <f t="shared" si="2"/>
        <v>5.0000000000000001E-3</v>
      </c>
      <c r="F33" s="73">
        <f t="shared" si="3"/>
        <v>5.0000000000000001E-3</v>
      </c>
      <c r="G33" s="76">
        <f t="shared" si="4"/>
        <v>0</v>
      </c>
      <c r="H33" s="76">
        <f t="shared" si="5"/>
        <v>5.0000000000000001E-3</v>
      </c>
      <c r="I33" s="93">
        <f t="shared" si="6"/>
        <v>5.0000000000000001E-3</v>
      </c>
      <c r="J33" s="563">
        <v>5.0000000000000001E-3</v>
      </c>
      <c r="K33" s="68">
        <v>5.0000000000000001E-3</v>
      </c>
      <c r="L33" s="68">
        <v>5.0000000000000001E-3</v>
      </c>
      <c r="M33" s="68">
        <v>5.0000000000000001E-3</v>
      </c>
      <c r="N33" s="68">
        <v>5.0000000000000001E-3</v>
      </c>
      <c r="O33" s="68">
        <v>5.0000000000000001E-3</v>
      </c>
      <c r="P33" s="68">
        <v>5.0000000000000001E-3</v>
      </c>
      <c r="Q33" s="68">
        <v>5.0000000000000001E-3</v>
      </c>
      <c r="R33" s="68">
        <v>5.0000000000000001E-3</v>
      </c>
      <c r="S33" s="68">
        <v>5.0000000000000001E-3</v>
      </c>
      <c r="T33" s="68">
        <v>5.0000000000000001E-3</v>
      </c>
      <c r="U33" s="68">
        <v>5.0000000000000001E-3</v>
      </c>
      <c r="V33" s="68">
        <v>5.0000000000000001E-3</v>
      </c>
      <c r="W33" s="70">
        <v>5.0000000000000001E-3</v>
      </c>
      <c r="X33" s="566">
        <v>5.0000000000000001E-3</v>
      </c>
      <c r="Y33" s="32"/>
      <c r="Z33" s="33"/>
      <c r="AA33" s="33"/>
      <c r="AB33" s="31"/>
      <c r="AC33" s="33"/>
      <c r="AD33" s="31"/>
      <c r="AE33" s="107"/>
    </row>
    <row r="34" spans="1:31" x14ac:dyDescent="0.25">
      <c r="A34" s="36" t="s">
        <v>81</v>
      </c>
      <c r="B34" s="39" t="s">
        <v>62</v>
      </c>
      <c r="C34" s="40">
        <f t="shared" si="0"/>
        <v>15</v>
      </c>
      <c r="D34" s="73">
        <f t="shared" si="1"/>
        <v>5.0000000000000001E-3</v>
      </c>
      <c r="E34" s="73">
        <f t="shared" si="2"/>
        <v>5.0000000000000001E-3</v>
      </c>
      <c r="F34" s="73">
        <f t="shared" si="3"/>
        <v>5.0000000000000001E-3</v>
      </c>
      <c r="G34" s="76">
        <f t="shared" si="4"/>
        <v>0</v>
      </c>
      <c r="H34" s="76">
        <f t="shared" si="5"/>
        <v>5.0000000000000001E-3</v>
      </c>
      <c r="I34" s="93">
        <f t="shared" si="6"/>
        <v>5.0000000000000001E-3</v>
      </c>
      <c r="J34" s="563">
        <v>5.0000000000000001E-3</v>
      </c>
      <c r="K34" s="68">
        <v>5.0000000000000001E-3</v>
      </c>
      <c r="L34" s="68">
        <v>5.0000000000000001E-3</v>
      </c>
      <c r="M34" s="68">
        <v>5.0000000000000001E-3</v>
      </c>
      <c r="N34" s="68">
        <v>5.0000000000000001E-3</v>
      </c>
      <c r="O34" s="68">
        <v>5.0000000000000001E-3</v>
      </c>
      <c r="P34" s="68">
        <v>5.0000000000000001E-3</v>
      </c>
      <c r="Q34" s="68">
        <v>5.0000000000000001E-3</v>
      </c>
      <c r="R34" s="68">
        <v>5.0000000000000001E-3</v>
      </c>
      <c r="S34" s="68">
        <v>5.0000000000000001E-3</v>
      </c>
      <c r="T34" s="68">
        <v>5.0000000000000001E-3</v>
      </c>
      <c r="U34" s="68">
        <v>5.0000000000000001E-3</v>
      </c>
      <c r="V34" s="68">
        <v>5.0000000000000001E-3</v>
      </c>
      <c r="W34" s="70">
        <v>5.0000000000000001E-3</v>
      </c>
      <c r="X34" s="566">
        <v>5.0000000000000001E-3</v>
      </c>
      <c r="Y34" s="32"/>
      <c r="Z34" s="33"/>
      <c r="AA34" s="33"/>
      <c r="AB34" s="31"/>
      <c r="AC34" s="33"/>
      <c r="AD34" s="31"/>
      <c r="AE34" s="107"/>
    </row>
    <row r="35" spans="1:31" x14ac:dyDescent="0.25">
      <c r="A35" s="36" t="s">
        <v>82</v>
      </c>
      <c r="B35" s="39" t="s">
        <v>62</v>
      </c>
      <c r="C35" s="40">
        <f t="shared" si="0"/>
        <v>15</v>
      </c>
      <c r="D35" s="73">
        <f t="shared" si="1"/>
        <v>5.0000000000000001E-3</v>
      </c>
      <c r="E35" s="73">
        <f t="shared" si="2"/>
        <v>5.0000000000000001E-3</v>
      </c>
      <c r="F35" s="73">
        <f t="shared" si="3"/>
        <v>5.0000000000000001E-3</v>
      </c>
      <c r="G35" s="76">
        <f t="shared" si="4"/>
        <v>0</v>
      </c>
      <c r="H35" s="76">
        <f t="shared" si="5"/>
        <v>5.0000000000000001E-3</v>
      </c>
      <c r="I35" s="93">
        <f t="shared" si="6"/>
        <v>5.0000000000000001E-3</v>
      </c>
      <c r="J35" s="563">
        <v>5.0000000000000001E-3</v>
      </c>
      <c r="K35" s="68">
        <v>5.0000000000000001E-3</v>
      </c>
      <c r="L35" s="68">
        <v>5.0000000000000001E-3</v>
      </c>
      <c r="M35" s="68">
        <v>5.0000000000000001E-3</v>
      </c>
      <c r="N35" s="68">
        <v>5.0000000000000001E-3</v>
      </c>
      <c r="O35" s="68">
        <v>5.0000000000000001E-3</v>
      </c>
      <c r="P35" s="68">
        <v>5.0000000000000001E-3</v>
      </c>
      <c r="Q35" s="68">
        <v>5.0000000000000001E-3</v>
      </c>
      <c r="R35" s="68">
        <v>5.0000000000000001E-3</v>
      </c>
      <c r="S35" s="68">
        <v>5.0000000000000001E-3</v>
      </c>
      <c r="T35" s="68">
        <v>5.0000000000000001E-3</v>
      </c>
      <c r="U35" s="68">
        <v>5.0000000000000001E-3</v>
      </c>
      <c r="V35" s="68">
        <v>5.0000000000000001E-3</v>
      </c>
      <c r="W35" s="70">
        <v>5.0000000000000001E-3</v>
      </c>
      <c r="X35" s="566">
        <v>5.0000000000000001E-3</v>
      </c>
      <c r="Y35" s="32"/>
      <c r="Z35" s="33"/>
      <c r="AA35" s="33"/>
      <c r="AB35" s="31"/>
      <c r="AC35" s="33"/>
      <c r="AD35" s="31"/>
      <c r="AE35" s="107"/>
    </row>
    <row r="36" spans="1:31" x14ac:dyDescent="0.25">
      <c r="A36" s="36" t="s">
        <v>83</v>
      </c>
      <c r="B36" s="39" t="s">
        <v>62</v>
      </c>
      <c r="C36" s="40">
        <f t="shared" si="0"/>
        <v>16</v>
      </c>
      <c r="D36" s="73">
        <f t="shared" si="1"/>
        <v>5.0000000000000001E-3</v>
      </c>
      <c r="E36" s="73">
        <f t="shared" si="2"/>
        <v>4.9187500000000009E-2</v>
      </c>
      <c r="F36" s="73">
        <f t="shared" si="3"/>
        <v>0.29899999999999999</v>
      </c>
      <c r="G36" s="76">
        <f t="shared" si="4"/>
        <v>8.8472382696522855E-2</v>
      </c>
      <c r="H36" s="76">
        <f t="shared" si="5"/>
        <v>2.6749999999999999E-2</v>
      </c>
      <c r="I36" s="93">
        <f t="shared" si="6"/>
        <v>0.17799999999999999</v>
      </c>
      <c r="J36" s="40">
        <v>1.2999999999999999E-2</v>
      </c>
      <c r="K36" s="68">
        <v>5.0000000000000001E-3</v>
      </c>
      <c r="L36" s="130">
        <f>L27+L29+L31</f>
        <v>0.05</v>
      </c>
      <c r="M36" s="41">
        <v>1.9E-2</v>
      </c>
      <c r="N36" s="68">
        <v>5.0000000000000001E-3</v>
      </c>
      <c r="O36" s="68">
        <v>5.0000000000000001E-3</v>
      </c>
      <c r="P36" s="68">
        <v>5.0000000000000001E-3</v>
      </c>
      <c r="Q36" s="68">
        <v>5.0000000000000001E-3</v>
      </c>
      <c r="R36" s="68">
        <v>5.0000000000000001E-3</v>
      </c>
      <c r="S36" s="68">
        <v>5.0000000000000001E-3</v>
      </c>
      <c r="T36" s="68">
        <v>5.0000000000000001E-3</v>
      </c>
      <c r="U36" s="68">
        <v>5.0000000000000001E-3</v>
      </c>
      <c r="V36" s="41">
        <f>V27+V29+V30+V31</f>
        <v>0.29899999999999999</v>
      </c>
      <c r="W36" s="70">
        <v>5.0000000000000001E-3</v>
      </c>
      <c r="X36" s="565"/>
      <c r="Y36" s="32"/>
      <c r="Z36" s="33"/>
      <c r="AA36" s="33"/>
      <c r="AB36" s="31"/>
      <c r="AC36" s="33">
        <f>SUM(AC29:AC35)</f>
        <v>0.17200000000000001</v>
      </c>
      <c r="AD36" s="31">
        <f>SUM(AD29:AD35)</f>
        <v>0.184</v>
      </c>
      <c r="AE36" s="107"/>
    </row>
    <row r="37" spans="1:31" x14ac:dyDescent="0.25">
      <c r="A37" s="44"/>
      <c r="B37" s="39"/>
      <c r="C37" s="40"/>
      <c r="D37" s="71"/>
      <c r="E37" s="74"/>
      <c r="F37" s="74"/>
      <c r="G37" s="77"/>
      <c r="H37" s="77"/>
      <c r="I37" s="87"/>
      <c r="J37" s="40"/>
      <c r="K37" s="41"/>
      <c r="L37" s="41"/>
      <c r="M37" s="41"/>
      <c r="N37" s="41"/>
      <c r="O37" s="41"/>
      <c r="P37" s="41"/>
      <c r="Q37" s="41"/>
      <c r="R37" s="41"/>
      <c r="S37" s="41"/>
      <c r="T37" s="41"/>
      <c r="U37" s="41"/>
      <c r="V37" s="41"/>
      <c r="W37" s="42"/>
      <c r="X37" s="565"/>
      <c r="Y37" s="32"/>
      <c r="Z37" s="33"/>
      <c r="AA37" s="33"/>
      <c r="AB37" s="31"/>
      <c r="AC37" s="33"/>
      <c r="AD37" s="31"/>
      <c r="AE37" s="107"/>
    </row>
    <row r="38" spans="1:31" x14ac:dyDescent="0.25">
      <c r="A38" s="25" t="s">
        <v>84</v>
      </c>
      <c r="B38" s="39"/>
      <c r="C38" s="40"/>
      <c r="D38" s="71"/>
      <c r="E38" s="74"/>
      <c r="F38" s="74"/>
      <c r="G38" s="77"/>
      <c r="H38" s="77"/>
      <c r="I38" s="87"/>
      <c r="J38" s="40"/>
      <c r="K38" s="41"/>
      <c r="L38" s="41"/>
      <c r="M38" s="41"/>
      <c r="N38" s="41"/>
      <c r="O38" s="41"/>
      <c r="P38" s="41"/>
      <c r="Q38" s="41"/>
      <c r="R38" s="41"/>
      <c r="S38" s="41"/>
      <c r="T38" s="41"/>
      <c r="U38" s="41"/>
      <c r="V38" s="41"/>
      <c r="W38" s="42"/>
      <c r="X38" s="565"/>
      <c r="Y38" s="32"/>
      <c r="Z38" s="33"/>
      <c r="AA38" s="33"/>
      <c r="AB38" s="31"/>
      <c r="AC38" s="33"/>
      <c r="AD38" s="31"/>
      <c r="AE38" s="107"/>
    </row>
    <row r="39" spans="1:31" x14ac:dyDescent="0.25">
      <c r="A39" s="36" t="s">
        <v>86</v>
      </c>
      <c r="B39" s="39" t="s">
        <v>62</v>
      </c>
      <c r="C39" s="40">
        <f t="shared" si="0"/>
        <v>0</v>
      </c>
      <c r="D39" s="71">
        <f t="shared" si="1"/>
        <v>0</v>
      </c>
      <c r="E39" s="74" t="e">
        <f t="shared" si="2"/>
        <v>#DIV/0!</v>
      </c>
      <c r="F39" s="74">
        <f t="shared" si="3"/>
        <v>0</v>
      </c>
      <c r="G39" s="77" t="e">
        <f t="shared" si="4"/>
        <v>#DIV/0!</v>
      </c>
      <c r="H39" s="77" t="e">
        <f t="shared" si="5"/>
        <v>#NUM!</v>
      </c>
      <c r="I39" s="87" t="e">
        <f t="shared" si="6"/>
        <v>#NUM!</v>
      </c>
      <c r="J39" s="40"/>
      <c r="K39" s="41"/>
      <c r="L39" s="41"/>
      <c r="M39" s="41"/>
      <c r="N39" s="41"/>
      <c r="O39" s="41"/>
      <c r="P39" s="41"/>
      <c r="Q39" s="41"/>
      <c r="R39" s="41"/>
      <c r="S39" s="41"/>
      <c r="T39" s="41"/>
      <c r="U39" s="41"/>
      <c r="V39" s="41"/>
      <c r="W39" s="42"/>
      <c r="X39" s="565"/>
      <c r="Y39" s="32"/>
      <c r="Z39" s="33"/>
      <c r="AA39" s="33"/>
      <c r="AB39" s="31"/>
      <c r="AC39" s="33"/>
      <c r="AD39" s="31"/>
      <c r="AE39" s="107"/>
    </row>
    <row r="40" spans="1:31" x14ac:dyDescent="0.25">
      <c r="A40" s="36" t="s">
        <v>88</v>
      </c>
      <c r="B40" s="39" t="s">
        <v>62</v>
      </c>
      <c r="C40" s="40">
        <f t="shared" si="0"/>
        <v>0</v>
      </c>
      <c r="D40" s="71">
        <f t="shared" si="1"/>
        <v>0</v>
      </c>
      <c r="E40" s="74" t="e">
        <f t="shared" si="2"/>
        <v>#DIV/0!</v>
      </c>
      <c r="F40" s="74">
        <f t="shared" si="3"/>
        <v>0</v>
      </c>
      <c r="G40" s="77" t="e">
        <f t="shared" si="4"/>
        <v>#DIV/0!</v>
      </c>
      <c r="H40" s="77" t="e">
        <f t="shared" si="5"/>
        <v>#NUM!</v>
      </c>
      <c r="I40" s="87" t="e">
        <f t="shared" si="6"/>
        <v>#NUM!</v>
      </c>
      <c r="J40" s="40"/>
      <c r="K40" s="41"/>
      <c r="L40" s="41"/>
      <c r="M40" s="41"/>
      <c r="N40" s="41"/>
      <c r="O40" s="41"/>
      <c r="P40" s="41"/>
      <c r="Q40" s="41"/>
      <c r="R40" s="41"/>
      <c r="S40" s="41"/>
      <c r="T40" s="41"/>
      <c r="U40" s="41"/>
      <c r="V40" s="41"/>
      <c r="W40" s="42"/>
      <c r="X40" s="565"/>
      <c r="Y40" s="32"/>
      <c r="Z40" s="33"/>
      <c r="AA40" s="33"/>
      <c r="AB40" s="31"/>
      <c r="AC40" s="33"/>
      <c r="AD40" s="31"/>
      <c r="AE40" s="107"/>
    </row>
    <row r="41" spans="1:31" x14ac:dyDescent="0.25">
      <c r="A41" s="36" t="s">
        <v>89</v>
      </c>
      <c r="B41" s="39" t="s">
        <v>62</v>
      </c>
      <c r="C41" s="40">
        <f t="shared" si="0"/>
        <v>0</v>
      </c>
      <c r="D41" s="71">
        <f t="shared" si="1"/>
        <v>0</v>
      </c>
      <c r="E41" s="74" t="e">
        <f t="shared" si="2"/>
        <v>#DIV/0!</v>
      </c>
      <c r="F41" s="74">
        <f t="shared" si="3"/>
        <v>0</v>
      </c>
      <c r="G41" s="77" t="e">
        <f t="shared" si="4"/>
        <v>#DIV/0!</v>
      </c>
      <c r="H41" s="77" t="e">
        <f t="shared" si="5"/>
        <v>#NUM!</v>
      </c>
      <c r="I41" s="87" t="e">
        <f t="shared" si="6"/>
        <v>#NUM!</v>
      </c>
      <c r="J41" s="40"/>
      <c r="K41" s="41"/>
      <c r="L41" s="41"/>
      <c r="M41" s="41"/>
      <c r="N41" s="41"/>
      <c r="O41" s="41"/>
      <c r="P41" s="41"/>
      <c r="Q41" s="41"/>
      <c r="R41" s="41"/>
      <c r="S41" s="41"/>
      <c r="T41" s="41"/>
      <c r="U41" s="41"/>
      <c r="V41" s="41"/>
      <c r="W41" s="42"/>
      <c r="X41" s="565"/>
      <c r="Y41" s="32"/>
      <c r="Z41" s="33"/>
      <c r="AA41" s="33"/>
      <c r="AB41" s="31"/>
      <c r="AC41" s="33"/>
      <c r="AD41" s="31"/>
      <c r="AE41" s="107"/>
    </row>
    <row r="42" spans="1:31" x14ac:dyDescent="0.25">
      <c r="A42" s="36" t="s">
        <v>90</v>
      </c>
      <c r="B42" s="39" t="s">
        <v>62</v>
      </c>
      <c r="C42" s="40">
        <f t="shared" si="0"/>
        <v>0</v>
      </c>
      <c r="D42" s="71">
        <f t="shared" si="1"/>
        <v>0</v>
      </c>
      <c r="E42" s="74" t="e">
        <f t="shared" si="2"/>
        <v>#DIV/0!</v>
      </c>
      <c r="F42" s="74">
        <f t="shared" si="3"/>
        <v>0</v>
      </c>
      <c r="G42" s="77" t="e">
        <f t="shared" si="4"/>
        <v>#DIV/0!</v>
      </c>
      <c r="H42" s="77" t="e">
        <f t="shared" si="5"/>
        <v>#NUM!</v>
      </c>
      <c r="I42" s="87" t="e">
        <f t="shared" si="6"/>
        <v>#NUM!</v>
      </c>
      <c r="J42" s="40"/>
      <c r="K42" s="41"/>
      <c r="L42" s="41"/>
      <c r="M42" s="41"/>
      <c r="N42" s="41"/>
      <c r="O42" s="41"/>
      <c r="P42" s="41"/>
      <c r="Q42" s="41"/>
      <c r="R42" s="41"/>
      <c r="S42" s="41"/>
      <c r="T42" s="41"/>
      <c r="U42" s="41"/>
      <c r="V42" s="41"/>
      <c r="W42" s="42"/>
      <c r="X42" s="565"/>
      <c r="Y42" s="32"/>
      <c r="Z42" s="33"/>
      <c r="AA42" s="33"/>
      <c r="AB42" s="31"/>
      <c r="AC42" s="33"/>
      <c r="AD42" s="31"/>
      <c r="AE42" s="107"/>
    </row>
    <row r="43" spans="1:31" x14ac:dyDescent="0.25">
      <c r="A43" s="36"/>
      <c r="B43" s="39"/>
      <c r="C43" s="40"/>
      <c r="D43" s="71"/>
      <c r="E43" s="74"/>
      <c r="F43" s="74"/>
      <c r="G43" s="77"/>
      <c r="H43" s="77"/>
      <c r="I43" s="87"/>
      <c r="J43" s="40"/>
      <c r="K43" s="41"/>
      <c r="L43" s="41"/>
      <c r="M43" s="41"/>
      <c r="N43" s="41"/>
      <c r="O43" s="41"/>
      <c r="P43" s="41"/>
      <c r="Q43" s="41"/>
      <c r="R43" s="41"/>
      <c r="S43" s="41"/>
      <c r="T43" s="41"/>
      <c r="U43" s="41"/>
      <c r="V43" s="41"/>
      <c r="W43" s="42"/>
      <c r="X43" s="565"/>
      <c r="Y43" s="32"/>
      <c r="Z43" s="33"/>
      <c r="AA43" s="33"/>
      <c r="AB43" s="31"/>
      <c r="AC43" s="33"/>
      <c r="AD43" s="31"/>
      <c r="AE43" s="107"/>
    </row>
    <row r="44" spans="1:31" x14ac:dyDescent="0.25">
      <c r="A44" s="25" t="s">
        <v>91</v>
      </c>
      <c r="B44" s="39"/>
      <c r="C44" s="40"/>
      <c r="D44" s="71"/>
      <c r="E44" s="74"/>
      <c r="F44" s="74"/>
      <c r="G44" s="77"/>
      <c r="H44" s="77"/>
      <c r="I44" s="87"/>
      <c r="J44" s="40"/>
      <c r="K44" s="41"/>
      <c r="L44" s="41"/>
      <c r="M44" s="41"/>
      <c r="N44" s="41"/>
      <c r="O44" s="41"/>
      <c r="P44" s="41"/>
      <c r="Q44" s="41"/>
      <c r="R44" s="41"/>
      <c r="S44" s="41"/>
      <c r="T44" s="41"/>
      <c r="U44" s="41"/>
      <c r="V44" s="41"/>
      <c r="W44" s="42"/>
      <c r="X44" s="565"/>
      <c r="Y44" s="32"/>
      <c r="Z44" s="33"/>
      <c r="AA44" s="33"/>
      <c r="AB44" s="31"/>
      <c r="AC44" s="33"/>
      <c r="AD44" s="31"/>
      <c r="AE44" s="107"/>
    </row>
    <row r="45" spans="1:31" x14ac:dyDescent="0.25">
      <c r="A45" s="36" t="s">
        <v>92</v>
      </c>
      <c r="B45" s="39" t="s">
        <v>62</v>
      </c>
      <c r="C45" s="40">
        <f t="shared" si="0"/>
        <v>0</v>
      </c>
      <c r="D45" s="71">
        <f t="shared" si="1"/>
        <v>0</v>
      </c>
      <c r="E45" s="74" t="e">
        <f t="shared" si="2"/>
        <v>#DIV/0!</v>
      </c>
      <c r="F45" s="74">
        <f t="shared" si="3"/>
        <v>0</v>
      </c>
      <c r="G45" s="77" t="e">
        <f t="shared" si="4"/>
        <v>#DIV/0!</v>
      </c>
      <c r="H45" s="77" t="e">
        <f t="shared" si="5"/>
        <v>#NUM!</v>
      </c>
      <c r="I45" s="87" t="e">
        <f t="shared" si="6"/>
        <v>#NUM!</v>
      </c>
      <c r="J45" s="40"/>
      <c r="K45" s="41"/>
      <c r="L45" s="41"/>
      <c r="M45" s="41"/>
      <c r="N45" s="41"/>
      <c r="O45" s="41"/>
      <c r="P45" s="41"/>
      <c r="Q45" s="41"/>
      <c r="R45" s="41"/>
      <c r="S45" s="41"/>
      <c r="T45" s="41"/>
      <c r="U45" s="41"/>
      <c r="V45" s="41"/>
      <c r="W45" s="42"/>
      <c r="X45" s="565"/>
      <c r="Y45" s="32"/>
      <c r="Z45" s="33"/>
      <c r="AA45" s="33"/>
      <c r="AB45" s="31"/>
      <c r="AC45" s="33"/>
      <c r="AD45" s="31"/>
      <c r="AE45" s="107"/>
    </row>
    <row r="46" spans="1:31" s="37" customFormat="1" x14ac:dyDescent="0.25">
      <c r="A46" s="36"/>
      <c r="C46" s="40"/>
      <c r="D46" s="71"/>
      <c r="E46" s="74"/>
      <c r="F46" s="74"/>
      <c r="G46" s="77"/>
      <c r="H46" s="77"/>
      <c r="I46" s="87"/>
      <c r="J46" s="32"/>
      <c r="K46" s="33"/>
      <c r="L46" s="33"/>
      <c r="M46" s="33"/>
      <c r="N46" s="33"/>
      <c r="O46" s="33"/>
      <c r="P46" s="33"/>
      <c r="Q46" s="33"/>
      <c r="R46" s="33"/>
      <c r="S46" s="33"/>
      <c r="T46" s="33"/>
      <c r="U46" s="33"/>
      <c r="V46" s="33"/>
      <c r="W46" s="31"/>
      <c r="X46" s="38"/>
      <c r="Y46" s="32"/>
      <c r="Z46" s="33"/>
      <c r="AA46" s="33"/>
      <c r="AB46" s="31"/>
      <c r="AC46" s="33"/>
      <c r="AD46" s="31"/>
      <c r="AE46" s="107"/>
    </row>
    <row r="47" spans="1:31" x14ac:dyDescent="0.25">
      <c r="A47" s="25" t="s">
        <v>93</v>
      </c>
      <c r="B47" s="37"/>
      <c r="C47" s="40"/>
      <c r="D47" s="71"/>
      <c r="E47" s="74"/>
      <c r="F47" s="74"/>
      <c r="G47" s="77"/>
      <c r="H47" s="77"/>
      <c r="I47" s="87"/>
      <c r="J47" s="32"/>
      <c r="K47" s="33"/>
      <c r="L47" s="33"/>
      <c r="M47" s="33"/>
      <c r="N47" s="33"/>
      <c r="O47" s="33"/>
      <c r="P47" s="33"/>
      <c r="Q47" s="33"/>
      <c r="R47" s="33"/>
      <c r="S47" s="33"/>
      <c r="T47" s="33"/>
      <c r="U47" s="33"/>
      <c r="V47" s="33"/>
      <c r="W47" s="31"/>
      <c r="X47" s="38"/>
      <c r="Y47" s="32"/>
      <c r="Z47" s="33"/>
      <c r="AA47" s="33"/>
      <c r="AB47" s="31"/>
      <c r="AC47" s="33"/>
      <c r="AD47" s="31"/>
      <c r="AE47" s="107"/>
    </row>
    <row r="48" spans="1:31" x14ac:dyDescent="0.25">
      <c r="A48" s="36" t="s">
        <v>95</v>
      </c>
      <c r="B48" s="37" t="s">
        <v>62</v>
      </c>
      <c r="C48" s="40">
        <f t="shared" si="0"/>
        <v>0</v>
      </c>
      <c r="D48" s="71">
        <f t="shared" si="1"/>
        <v>0</v>
      </c>
      <c r="E48" s="74" t="e">
        <f t="shared" si="2"/>
        <v>#DIV/0!</v>
      </c>
      <c r="F48" s="74">
        <f t="shared" si="3"/>
        <v>0</v>
      </c>
      <c r="G48" s="77" t="e">
        <f t="shared" si="4"/>
        <v>#DIV/0!</v>
      </c>
      <c r="H48" s="77" t="e">
        <f t="shared" si="5"/>
        <v>#NUM!</v>
      </c>
      <c r="I48" s="87" t="e">
        <f t="shared" si="6"/>
        <v>#NUM!</v>
      </c>
      <c r="J48" s="32"/>
      <c r="K48" s="33"/>
      <c r="L48" s="33"/>
      <c r="M48" s="33"/>
      <c r="N48" s="33"/>
      <c r="O48" s="33"/>
      <c r="P48" s="33"/>
      <c r="Q48" s="33"/>
      <c r="R48" s="33"/>
      <c r="S48" s="33"/>
      <c r="T48" s="33"/>
      <c r="U48" s="33"/>
      <c r="V48" s="33"/>
      <c r="W48" s="31"/>
      <c r="X48" s="38"/>
      <c r="Y48" s="32"/>
      <c r="Z48" s="33"/>
      <c r="AA48" s="33"/>
      <c r="AB48" s="31"/>
      <c r="AC48" s="33"/>
      <c r="AD48" s="31"/>
      <c r="AE48" s="107"/>
    </row>
    <row r="49" spans="1:32" x14ac:dyDescent="0.25">
      <c r="A49" s="36" t="s">
        <v>96</v>
      </c>
      <c r="B49" s="37" t="s">
        <v>62</v>
      </c>
      <c r="C49" s="40">
        <f t="shared" si="0"/>
        <v>0</v>
      </c>
      <c r="D49" s="71">
        <f t="shared" si="1"/>
        <v>0</v>
      </c>
      <c r="E49" s="74" t="e">
        <f t="shared" si="2"/>
        <v>#DIV/0!</v>
      </c>
      <c r="F49" s="74">
        <f t="shared" si="3"/>
        <v>0</v>
      </c>
      <c r="G49" s="77" t="e">
        <f t="shared" si="4"/>
        <v>#DIV/0!</v>
      </c>
      <c r="H49" s="77" t="e">
        <f t="shared" si="5"/>
        <v>#NUM!</v>
      </c>
      <c r="I49" s="87" t="e">
        <f t="shared" si="6"/>
        <v>#NUM!</v>
      </c>
      <c r="J49" s="32"/>
      <c r="K49" s="33"/>
      <c r="L49" s="33"/>
      <c r="M49" s="33"/>
      <c r="N49" s="33"/>
      <c r="O49" s="33"/>
      <c r="P49" s="33"/>
      <c r="Q49" s="33"/>
      <c r="R49" s="33"/>
      <c r="S49" s="33"/>
      <c r="T49" s="33"/>
      <c r="U49" s="33"/>
      <c r="V49" s="33"/>
      <c r="W49" s="31"/>
      <c r="X49" s="38"/>
      <c r="Y49" s="32"/>
      <c r="Z49" s="33"/>
      <c r="AA49" s="33"/>
      <c r="AB49" s="31"/>
      <c r="AC49" s="33"/>
      <c r="AD49" s="31"/>
      <c r="AE49" s="107"/>
    </row>
    <row r="50" spans="1:32" x14ac:dyDescent="0.25">
      <c r="A50" s="36" t="s">
        <v>98</v>
      </c>
      <c r="B50" s="37" t="s">
        <v>62</v>
      </c>
      <c r="C50" s="40">
        <f t="shared" si="0"/>
        <v>0</v>
      </c>
      <c r="D50" s="71">
        <f t="shared" si="1"/>
        <v>0</v>
      </c>
      <c r="E50" s="74" t="e">
        <f t="shared" si="2"/>
        <v>#DIV/0!</v>
      </c>
      <c r="F50" s="74">
        <f t="shared" si="3"/>
        <v>0</v>
      </c>
      <c r="G50" s="77" t="e">
        <f t="shared" si="4"/>
        <v>#DIV/0!</v>
      </c>
      <c r="H50" s="77" t="e">
        <f t="shared" si="5"/>
        <v>#NUM!</v>
      </c>
      <c r="I50" s="87" t="e">
        <f t="shared" si="6"/>
        <v>#NUM!</v>
      </c>
      <c r="J50" s="32"/>
      <c r="K50" s="33"/>
      <c r="L50" s="33"/>
      <c r="M50" s="33"/>
      <c r="N50" s="33"/>
      <c r="O50" s="33"/>
      <c r="P50" s="33"/>
      <c r="Q50" s="33"/>
      <c r="R50" s="33"/>
      <c r="S50" s="33"/>
      <c r="T50" s="33"/>
      <c r="U50" s="33"/>
      <c r="V50" s="33"/>
      <c r="W50" s="31"/>
      <c r="X50" s="38"/>
      <c r="Y50" s="32"/>
      <c r="Z50" s="33"/>
      <c r="AA50" s="33"/>
      <c r="AB50" s="31"/>
      <c r="AC50" s="33"/>
      <c r="AD50" s="31"/>
      <c r="AE50" s="107"/>
    </row>
    <row r="51" spans="1:32" x14ac:dyDescent="0.25">
      <c r="A51" s="36" t="s">
        <v>99</v>
      </c>
      <c r="B51" s="37" t="s">
        <v>62</v>
      </c>
      <c r="C51" s="40">
        <f t="shared" si="0"/>
        <v>0</v>
      </c>
      <c r="D51" s="71">
        <f t="shared" si="1"/>
        <v>0</v>
      </c>
      <c r="E51" s="74" t="e">
        <f t="shared" si="2"/>
        <v>#DIV/0!</v>
      </c>
      <c r="F51" s="74">
        <f t="shared" si="3"/>
        <v>0</v>
      </c>
      <c r="G51" s="77" t="e">
        <f t="shared" si="4"/>
        <v>#DIV/0!</v>
      </c>
      <c r="H51" s="77" t="e">
        <f t="shared" si="5"/>
        <v>#NUM!</v>
      </c>
      <c r="I51" s="87" t="e">
        <f t="shared" si="6"/>
        <v>#NUM!</v>
      </c>
      <c r="J51" s="32"/>
      <c r="K51" s="33"/>
      <c r="L51" s="33"/>
      <c r="M51" s="33"/>
      <c r="N51" s="33"/>
      <c r="O51" s="33"/>
      <c r="P51" s="33"/>
      <c r="Q51" s="33"/>
      <c r="R51" s="33"/>
      <c r="S51" s="33"/>
      <c r="T51" s="33"/>
      <c r="U51" s="33"/>
      <c r="V51" s="33"/>
      <c r="W51" s="31"/>
      <c r="X51" s="38"/>
      <c r="Y51" s="32"/>
      <c r="Z51" s="33"/>
      <c r="AA51" s="33"/>
      <c r="AB51" s="31"/>
      <c r="AC51" s="33"/>
      <c r="AD51" s="31"/>
      <c r="AE51" s="107"/>
    </row>
    <row r="52" spans="1:32" x14ac:dyDescent="0.25">
      <c r="A52" s="24" t="s">
        <v>100</v>
      </c>
      <c r="B52" s="21" t="s">
        <v>62</v>
      </c>
      <c r="C52" s="40">
        <f t="shared" si="0"/>
        <v>0</v>
      </c>
      <c r="D52" s="71">
        <f t="shared" si="1"/>
        <v>0</v>
      </c>
      <c r="E52" s="74" t="e">
        <f t="shared" si="2"/>
        <v>#DIV/0!</v>
      </c>
      <c r="F52" s="74">
        <f t="shared" si="3"/>
        <v>0</v>
      </c>
      <c r="G52" s="77" t="e">
        <f t="shared" si="4"/>
        <v>#DIV/0!</v>
      </c>
      <c r="H52" s="77" t="e">
        <f t="shared" si="5"/>
        <v>#NUM!</v>
      </c>
      <c r="I52" s="87" t="e">
        <f t="shared" si="6"/>
        <v>#NUM!</v>
      </c>
      <c r="J52" s="17"/>
      <c r="K52" s="18"/>
      <c r="L52" s="18"/>
      <c r="M52" s="18"/>
      <c r="N52" s="18"/>
      <c r="O52" s="18"/>
      <c r="P52" s="18"/>
      <c r="Q52" s="18"/>
      <c r="R52" s="18"/>
      <c r="S52" s="18"/>
      <c r="T52" s="18"/>
      <c r="U52" s="18"/>
      <c r="V52" s="18"/>
      <c r="W52" s="19"/>
      <c r="X52" s="201"/>
      <c r="Y52" s="17"/>
      <c r="Z52" s="18"/>
      <c r="AA52" s="18"/>
      <c r="AB52" s="19"/>
      <c r="AC52" s="18"/>
      <c r="AD52" s="19"/>
      <c r="AE52" s="20"/>
    </row>
    <row r="53" spans="1:32" x14ac:dyDescent="0.25">
      <c r="J53" s="495">
        <f t="shared" ref="J53:AE53" si="7">COUNTA(J9:J52)</f>
        <v>19</v>
      </c>
      <c r="K53" s="495">
        <f t="shared" si="7"/>
        <v>18</v>
      </c>
      <c r="L53" s="495">
        <f t="shared" si="7"/>
        <v>19</v>
      </c>
      <c r="M53" s="495">
        <f t="shared" si="7"/>
        <v>19</v>
      </c>
      <c r="N53" s="495">
        <f t="shared" si="7"/>
        <v>19</v>
      </c>
      <c r="O53" s="495">
        <f t="shared" si="7"/>
        <v>19</v>
      </c>
      <c r="P53" s="495">
        <f t="shared" si="7"/>
        <v>18</v>
      </c>
      <c r="Q53" s="495">
        <f t="shared" si="7"/>
        <v>19</v>
      </c>
      <c r="R53" s="495">
        <f t="shared" si="7"/>
        <v>18</v>
      </c>
      <c r="S53" s="495">
        <f t="shared" si="7"/>
        <v>19</v>
      </c>
      <c r="T53" s="495">
        <f t="shared" si="7"/>
        <v>19</v>
      </c>
      <c r="U53" s="495">
        <f t="shared" si="7"/>
        <v>19</v>
      </c>
      <c r="V53" s="495">
        <f t="shared" si="7"/>
        <v>19</v>
      </c>
      <c r="W53" s="495">
        <f t="shared" si="7"/>
        <v>18</v>
      </c>
      <c r="X53" s="495">
        <f t="shared" si="7"/>
        <v>10</v>
      </c>
      <c r="Y53" s="495">
        <f t="shared" si="7"/>
        <v>3</v>
      </c>
      <c r="Z53" s="495">
        <f t="shared" si="7"/>
        <v>3</v>
      </c>
      <c r="AA53" s="495">
        <f t="shared" si="7"/>
        <v>3</v>
      </c>
      <c r="AB53" s="495">
        <f t="shared" si="7"/>
        <v>3</v>
      </c>
      <c r="AC53" s="495">
        <f t="shared" si="7"/>
        <v>5</v>
      </c>
      <c r="AD53" s="495">
        <f t="shared" si="7"/>
        <v>5</v>
      </c>
      <c r="AE53" s="494">
        <f t="shared" si="7"/>
        <v>2</v>
      </c>
      <c r="AF53" s="495">
        <f>SUM(J53:AE53)</f>
        <v>296</v>
      </c>
    </row>
    <row r="54" spans="1:32" x14ac:dyDescent="0.25">
      <c r="A54" s="94" t="s">
        <v>214</v>
      </c>
    </row>
    <row r="56" spans="1:32" x14ac:dyDescent="0.25">
      <c r="A56" s="47" t="s">
        <v>104</v>
      </c>
    </row>
    <row r="57" spans="1:32" x14ac:dyDescent="0.25">
      <c r="A57" t="s">
        <v>105</v>
      </c>
      <c r="B57" s="48"/>
      <c r="X57" s="46"/>
      <c r="Y57" s="46"/>
      <c r="Z57" s="46"/>
      <c r="AA57" s="46"/>
      <c r="AB57" s="46"/>
    </row>
    <row r="58" spans="1:32" x14ac:dyDescent="0.25">
      <c r="A58" t="s">
        <v>106</v>
      </c>
      <c r="B58" s="49"/>
      <c r="X58" s="185"/>
      <c r="Y58" s="185"/>
      <c r="Z58" s="185"/>
      <c r="AA58" s="185"/>
      <c r="AB58" s="46"/>
    </row>
    <row r="59" spans="1:32" x14ac:dyDescent="0.25">
      <c r="A59" t="s">
        <v>107</v>
      </c>
      <c r="B59" s="50"/>
      <c r="X59" s="185"/>
      <c r="Y59" s="185"/>
      <c r="Z59" s="185"/>
      <c r="AA59" s="185"/>
      <c r="AB59" s="46"/>
    </row>
  </sheetData>
  <sheetProtection algorithmName="SHA-512" hashValue="ykY/CXMQyJY1PAVVwnLj4k9eLJcj0HLwJ5Rg839fk5Xc7MBY/fbllCA/2VQKMk03nUaWZIhKWp+rCzU1DwFdqA==" saltValue="NNo29vZMfIVwLtMEPgDqhQ==" spinCount="100000" sheet="1" objects="1" scenarios="1"/>
  <mergeCells count="4">
    <mergeCell ref="J3:W3"/>
    <mergeCell ref="J4:W4"/>
    <mergeCell ref="Y3:AB3"/>
    <mergeCell ref="AC3:AD3"/>
  </mergeCells>
  <conditionalFormatting sqref="C9">
    <cfRule type="colorScale" priority="2">
      <colorScale>
        <cfvo type="num" val="0"/>
        <cfvo type="num" val="1"/>
        <cfvo type="num" val="5"/>
        <color theme="5"/>
        <color theme="9"/>
        <color theme="6"/>
      </colorScale>
    </cfRule>
  </conditionalFormatting>
  <conditionalFormatting sqref="C10:C52">
    <cfRule type="colorScale" priority="1">
      <colorScale>
        <cfvo type="num" val="0"/>
        <cfvo type="num" val="1"/>
        <cfvo type="num" val="5"/>
        <color theme="5"/>
        <color theme="9"/>
        <color theme="6"/>
      </colorScale>
    </cfRule>
  </conditionalFormatting>
  <hyperlinks>
    <hyperlink ref="J5" location="Referencer!A33" display="[28]" xr:uid="{00000000-0004-0000-1100-000000000000}"/>
    <hyperlink ref="K5:W5" location="Referencer!A33" display="[28]" xr:uid="{00000000-0004-0000-1100-000001000000}"/>
    <hyperlink ref="X5" location="Referencer!A42" display="[37]" xr:uid="{00000000-0004-0000-1100-000002000000}"/>
    <hyperlink ref="Y5" location="Referencer!A24" display="[20]" xr:uid="{00000000-0004-0000-1100-000003000000}"/>
    <hyperlink ref="Z5:AB5" location="Referencer!A24" display="[20]" xr:uid="{00000000-0004-0000-1100-000004000000}"/>
    <hyperlink ref="AC5" location="Referencer!A23" display="[19]" xr:uid="{00000000-0004-0000-1100-000005000000}"/>
    <hyperlink ref="AD5" location="Referencer!A23" display="[19]" xr:uid="{00000000-0004-0000-1100-000006000000}"/>
    <hyperlink ref="AE5" location="Referencer!A58" display="[53]" xr:uid="{00000000-0004-0000-1100-000007000000}"/>
  </hyperlinks>
  <pageMargins left="0.70866141732283472" right="0.70866141732283472" top="0.74803149606299213" bottom="0.74803149606299213" header="0.31496062992125984" footer="0.31496062992125984"/>
  <pageSetup paperSize="8" scale="48" orientation="landscape"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499984740745262"/>
  </sheetPr>
  <dimension ref="A1:AW59"/>
  <sheetViews>
    <sheetView zoomScale="90" zoomScaleNormal="90" workbookViewId="0">
      <pane xSplit="1" topLeftCell="B1" activePane="topRight" state="frozen"/>
      <selection pane="topRight" activeCell="C5" sqref="C5"/>
    </sheetView>
  </sheetViews>
  <sheetFormatPr defaultRowHeight="15" x14ac:dyDescent="0.25"/>
  <cols>
    <col min="1" max="1" width="24.5703125" bestFit="1" customWidth="1"/>
    <col min="2" max="2" width="6.5703125" bestFit="1" customWidth="1"/>
    <col min="3" max="6" width="15.140625" style="45" customWidth="1"/>
    <col min="7" max="7" width="17" style="45" bestFit="1" customWidth="1"/>
    <col min="8" max="9" width="15.140625" style="45" customWidth="1"/>
    <col min="10" max="26" width="11.7109375" style="45" customWidth="1"/>
    <col min="27" max="35" width="11.7109375" customWidth="1"/>
    <col min="36" max="39" width="13.28515625" customWidth="1"/>
    <col min="40" max="40" width="12.28515625" customWidth="1"/>
    <col min="41" max="41" width="11.7109375" customWidth="1"/>
    <col min="42" max="43" width="12.7109375" customWidth="1"/>
    <col min="44" max="44" width="9.7109375" customWidth="1"/>
  </cols>
  <sheetData>
    <row r="1" spans="1:48" ht="18.75" x14ac:dyDescent="0.3">
      <c r="A1" s="171" t="s">
        <v>621</v>
      </c>
    </row>
    <row r="2" spans="1:48" s="4" customFormat="1" ht="18.75" x14ac:dyDescent="0.3">
      <c r="A2" s="167"/>
      <c r="B2" s="167"/>
      <c r="C2" s="170"/>
      <c r="D2" s="170"/>
      <c r="E2" s="170"/>
      <c r="F2" s="170"/>
      <c r="G2" s="170"/>
      <c r="H2" s="170"/>
      <c r="I2" s="170"/>
      <c r="J2" s="170"/>
      <c r="K2" s="170"/>
      <c r="L2" s="170"/>
      <c r="M2" s="170"/>
      <c r="N2" s="170"/>
      <c r="O2" s="170"/>
      <c r="P2" s="170"/>
      <c r="Q2" s="170"/>
      <c r="R2" s="170"/>
      <c r="S2" s="170"/>
      <c r="T2" s="170"/>
      <c r="U2" s="170"/>
      <c r="V2" s="170"/>
      <c r="W2" s="170"/>
      <c r="X2" s="170"/>
      <c r="Y2" s="170"/>
      <c r="Z2" s="170"/>
    </row>
    <row r="3" spans="1:48" s="14" customFormat="1" ht="30" customHeight="1" x14ac:dyDescent="0.25">
      <c r="A3" s="481" t="s">
        <v>118</v>
      </c>
      <c r="B3" s="480"/>
      <c r="C3" s="481"/>
      <c r="D3" s="480"/>
      <c r="E3" s="480"/>
      <c r="F3" s="480"/>
      <c r="G3" s="480"/>
      <c r="H3" s="480"/>
      <c r="I3" s="480"/>
      <c r="J3" s="665" t="s">
        <v>613</v>
      </c>
      <c r="K3" s="666"/>
      <c r="L3" s="666"/>
      <c r="M3" s="666"/>
      <c r="N3" s="666"/>
      <c r="O3" s="666"/>
      <c r="P3" s="666"/>
      <c r="Q3" s="666"/>
      <c r="R3" s="666"/>
      <c r="S3" s="666"/>
      <c r="T3" s="666"/>
      <c r="U3" s="666"/>
      <c r="V3" s="666"/>
      <c r="W3" s="666"/>
      <c r="X3" s="666"/>
      <c r="Y3" s="666"/>
      <c r="Z3" s="666"/>
      <c r="AA3" s="666"/>
      <c r="AB3" s="667"/>
      <c r="AC3" s="665" t="s">
        <v>615</v>
      </c>
      <c r="AD3" s="666"/>
      <c r="AE3" s="666"/>
      <c r="AF3" s="666"/>
      <c r="AG3" s="666"/>
      <c r="AH3" s="666"/>
      <c r="AI3" s="667"/>
      <c r="AJ3" s="666" t="s">
        <v>610</v>
      </c>
      <c r="AK3" s="666"/>
      <c r="AL3" s="666"/>
      <c r="AM3" s="666"/>
      <c r="AN3" s="666"/>
      <c r="AO3" s="666"/>
      <c r="AP3" s="666"/>
      <c r="AQ3" s="666"/>
      <c r="AR3" s="667"/>
      <c r="AS3" s="663" t="s">
        <v>122</v>
      </c>
      <c r="AT3" s="663"/>
      <c r="AU3" s="663"/>
      <c r="AV3" s="664"/>
    </row>
    <row r="4" spans="1:48" s="14" customFormat="1" x14ac:dyDescent="0.25">
      <c r="A4" s="481" t="s">
        <v>145</v>
      </c>
      <c r="B4" s="480"/>
      <c r="C4" s="481"/>
      <c r="D4" s="480"/>
      <c r="E4" s="480"/>
      <c r="F4" s="480"/>
      <c r="G4" s="480"/>
      <c r="H4" s="480"/>
      <c r="I4" s="480"/>
      <c r="J4" s="665" t="s">
        <v>611</v>
      </c>
      <c r="K4" s="666"/>
      <c r="L4" s="666"/>
      <c r="M4" s="502"/>
      <c r="N4" s="502"/>
      <c r="O4" s="502"/>
      <c r="P4" s="502"/>
      <c r="Q4" s="502"/>
      <c r="R4" s="502"/>
      <c r="S4" s="502"/>
      <c r="T4" s="502"/>
      <c r="U4" s="502"/>
      <c r="V4" s="502"/>
      <c r="W4" s="502"/>
      <c r="X4" s="502"/>
      <c r="Y4" s="502"/>
      <c r="Z4" s="502"/>
      <c r="AA4" s="502"/>
      <c r="AB4" s="503"/>
      <c r="AC4" s="502"/>
      <c r="AD4" s="502"/>
      <c r="AE4" s="502"/>
      <c r="AF4" s="502"/>
      <c r="AG4" s="502"/>
      <c r="AH4" s="502"/>
      <c r="AI4" s="503"/>
      <c r="AJ4" s="665"/>
      <c r="AK4" s="666"/>
      <c r="AL4" s="666"/>
      <c r="AM4" s="666"/>
      <c r="AN4" s="666"/>
      <c r="AO4" s="666"/>
      <c r="AP4" s="666"/>
      <c r="AQ4" s="666"/>
      <c r="AR4" s="667"/>
      <c r="AS4" s="663" t="s">
        <v>213</v>
      </c>
      <c r="AT4" s="663"/>
      <c r="AU4" s="663"/>
      <c r="AV4" s="664"/>
    </row>
    <row r="5" spans="1:48" s="14" customFormat="1" x14ac:dyDescent="0.25">
      <c r="A5" s="481" t="s">
        <v>37</v>
      </c>
      <c r="B5" s="480"/>
      <c r="C5" s="32"/>
      <c r="D5" s="33"/>
      <c r="E5" s="33"/>
      <c r="F5" s="33"/>
      <c r="G5" s="33"/>
      <c r="H5" s="33"/>
      <c r="I5" s="33"/>
      <c r="J5" s="364" t="s">
        <v>608</v>
      </c>
      <c r="K5" s="370" t="s">
        <v>608</v>
      </c>
      <c r="L5" s="370" t="s">
        <v>608</v>
      </c>
      <c r="M5" s="370" t="s">
        <v>608</v>
      </c>
      <c r="N5" s="370" t="s">
        <v>608</v>
      </c>
      <c r="O5" s="370" t="s">
        <v>608</v>
      </c>
      <c r="P5" s="370" t="s">
        <v>608</v>
      </c>
      <c r="Q5" s="370" t="s">
        <v>608</v>
      </c>
      <c r="R5" s="370" t="s">
        <v>608</v>
      </c>
      <c r="S5" s="370" t="s">
        <v>608</v>
      </c>
      <c r="T5" s="370" t="s">
        <v>608</v>
      </c>
      <c r="U5" s="370" t="s">
        <v>608</v>
      </c>
      <c r="V5" s="370" t="s">
        <v>608</v>
      </c>
      <c r="W5" s="370" t="s">
        <v>608</v>
      </c>
      <c r="X5" s="370" t="s">
        <v>608</v>
      </c>
      <c r="Y5" s="370" t="s">
        <v>608</v>
      </c>
      <c r="Z5" s="370" t="s">
        <v>608</v>
      </c>
      <c r="AA5" s="370" t="s">
        <v>608</v>
      </c>
      <c r="AB5" s="365" t="s">
        <v>608</v>
      </c>
      <c r="AC5" s="370" t="s">
        <v>608</v>
      </c>
      <c r="AD5" s="370" t="s">
        <v>608</v>
      </c>
      <c r="AE5" s="370" t="s">
        <v>608</v>
      </c>
      <c r="AF5" s="370" t="s">
        <v>608</v>
      </c>
      <c r="AG5" s="370" t="s">
        <v>608</v>
      </c>
      <c r="AH5" s="370" t="s">
        <v>608</v>
      </c>
      <c r="AI5" s="370" t="s">
        <v>608</v>
      </c>
      <c r="AJ5" s="364" t="s">
        <v>608</v>
      </c>
      <c r="AK5" s="370" t="s">
        <v>608</v>
      </c>
      <c r="AL5" s="370" t="s">
        <v>608</v>
      </c>
      <c r="AM5" s="370" t="s">
        <v>608</v>
      </c>
      <c r="AN5" s="370" t="s">
        <v>608</v>
      </c>
      <c r="AO5" s="370" t="s">
        <v>608</v>
      </c>
      <c r="AP5" s="370" t="s">
        <v>608</v>
      </c>
      <c r="AQ5" s="370" t="s">
        <v>608</v>
      </c>
      <c r="AR5" s="365" t="s">
        <v>608</v>
      </c>
      <c r="AS5" s="370" t="s">
        <v>163</v>
      </c>
      <c r="AT5" s="370" t="s">
        <v>163</v>
      </c>
      <c r="AU5" s="370" t="s">
        <v>163</v>
      </c>
      <c r="AV5" s="365" t="s">
        <v>163</v>
      </c>
    </row>
    <row r="6" spans="1:48" s="45" customFormat="1" x14ac:dyDescent="0.25">
      <c r="A6" s="38" t="s">
        <v>104</v>
      </c>
      <c r="B6" s="32"/>
      <c r="C6" s="32"/>
      <c r="D6" s="33"/>
      <c r="E6" s="33"/>
      <c r="F6" s="33"/>
      <c r="G6" s="33"/>
      <c r="H6" s="33"/>
      <c r="I6" s="33"/>
      <c r="J6" s="32">
        <v>1</v>
      </c>
      <c r="K6" s="33">
        <v>1</v>
      </c>
      <c r="L6" s="33">
        <v>1</v>
      </c>
      <c r="M6" s="33">
        <v>1</v>
      </c>
      <c r="N6" s="33">
        <v>1</v>
      </c>
      <c r="O6" s="33">
        <v>1</v>
      </c>
      <c r="P6" s="33">
        <v>1</v>
      </c>
      <c r="Q6" s="33">
        <v>1</v>
      </c>
      <c r="R6" s="33">
        <v>1</v>
      </c>
      <c r="S6" s="33">
        <v>1</v>
      </c>
      <c r="T6" s="33">
        <v>1</v>
      </c>
      <c r="U6" s="33">
        <v>1</v>
      </c>
      <c r="V6" s="33">
        <v>1</v>
      </c>
      <c r="W6" s="33">
        <v>1</v>
      </c>
      <c r="X6" s="33">
        <v>1</v>
      </c>
      <c r="Y6" s="33">
        <v>1</v>
      </c>
      <c r="Z6" s="33">
        <v>1</v>
      </c>
      <c r="AA6" s="33">
        <v>1</v>
      </c>
      <c r="AB6" s="31">
        <v>1</v>
      </c>
      <c r="AC6" s="33">
        <v>1</v>
      </c>
      <c r="AD6" s="33">
        <v>1</v>
      </c>
      <c r="AE6" s="33">
        <v>1</v>
      </c>
      <c r="AF6" s="33">
        <v>1</v>
      </c>
      <c r="AG6" s="33">
        <v>1</v>
      </c>
      <c r="AH6" s="33">
        <v>1</v>
      </c>
      <c r="AI6" s="31">
        <v>1</v>
      </c>
      <c r="AJ6" s="32">
        <v>1</v>
      </c>
      <c r="AK6" s="33">
        <v>1</v>
      </c>
      <c r="AL6" s="33">
        <v>1</v>
      </c>
      <c r="AM6" s="33">
        <v>1</v>
      </c>
      <c r="AN6" s="33">
        <v>1</v>
      </c>
      <c r="AO6" s="33">
        <v>1</v>
      </c>
      <c r="AP6" s="33">
        <v>1</v>
      </c>
      <c r="AQ6" s="33">
        <v>1</v>
      </c>
      <c r="AR6" s="31">
        <v>1</v>
      </c>
      <c r="AS6" s="33">
        <v>1</v>
      </c>
      <c r="AT6" s="33">
        <v>1</v>
      </c>
      <c r="AU6" s="33">
        <v>1</v>
      </c>
      <c r="AV6" s="31">
        <v>1</v>
      </c>
    </row>
    <row r="7" spans="1:48" s="14" customFormat="1" x14ac:dyDescent="0.25">
      <c r="A7" s="60" t="s">
        <v>219</v>
      </c>
      <c r="B7" s="16"/>
      <c r="C7" s="15" t="s">
        <v>104</v>
      </c>
      <c r="D7" s="16" t="s">
        <v>383</v>
      </c>
      <c r="E7" s="16" t="s">
        <v>208</v>
      </c>
      <c r="F7" s="16" t="s">
        <v>384</v>
      </c>
      <c r="G7" s="16" t="s">
        <v>446</v>
      </c>
      <c r="H7" s="16" t="s">
        <v>227</v>
      </c>
      <c r="I7" s="16" t="s">
        <v>209</v>
      </c>
      <c r="J7" s="15" t="s">
        <v>185</v>
      </c>
      <c r="K7" s="16" t="s">
        <v>185</v>
      </c>
      <c r="L7" s="16" t="s">
        <v>185</v>
      </c>
      <c r="M7" s="16" t="s">
        <v>185</v>
      </c>
      <c r="N7" s="16" t="s">
        <v>185</v>
      </c>
      <c r="O7" s="16" t="s">
        <v>185</v>
      </c>
      <c r="P7" s="16" t="s">
        <v>185</v>
      </c>
      <c r="Q7" s="16" t="s">
        <v>185</v>
      </c>
      <c r="R7" s="16" t="s">
        <v>185</v>
      </c>
      <c r="S7" s="16" t="s">
        <v>185</v>
      </c>
      <c r="T7" s="16" t="s">
        <v>185</v>
      </c>
      <c r="U7" s="16" t="s">
        <v>185</v>
      </c>
      <c r="V7" s="16" t="s">
        <v>185</v>
      </c>
      <c r="W7" s="16" t="s">
        <v>185</v>
      </c>
      <c r="X7" s="16" t="s">
        <v>185</v>
      </c>
      <c r="Y7" s="16" t="s">
        <v>185</v>
      </c>
      <c r="Z7" s="16" t="s">
        <v>185</v>
      </c>
      <c r="AA7" s="16" t="s">
        <v>185</v>
      </c>
      <c r="AB7" s="61" t="s">
        <v>185</v>
      </c>
      <c r="AC7" s="16" t="s">
        <v>185</v>
      </c>
      <c r="AD7" s="16" t="s">
        <v>185</v>
      </c>
      <c r="AE7" s="16" t="s">
        <v>185</v>
      </c>
      <c r="AF7" s="16" t="s">
        <v>185</v>
      </c>
      <c r="AG7" s="16" t="s">
        <v>185</v>
      </c>
      <c r="AH7" s="16" t="s">
        <v>185</v>
      </c>
      <c r="AI7" s="61" t="s">
        <v>185</v>
      </c>
      <c r="AJ7" s="15" t="s">
        <v>185</v>
      </c>
      <c r="AK7" s="16" t="s">
        <v>185</v>
      </c>
      <c r="AL7" s="16" t="s">
        <v>185</v>
      </c>
      <c r="AM7" s="16" t="s">
        <v>185</v>
      </c>
      <c r="AN7" s="16" t="s">
        <v>185</v>
      </c>
      <c r="AO7" s="16" t="s">
        <v>185</v>
      </c>
      <c r="AP7" s="16" t="s">
        <v>185</v>
      </c>
      <c r="AQ7" s="16" t="s">
        <v>185</v>
      </c>
      <c r="AR7" s="61" t="s">
        <v>185</v>
      </c>
      <c r="AS7" s="16" t="s">
        <v>186</v>
      </c>
      <c r="AT7" s="16" t="s">
        <v>186</v>
      </c>
      <c r="AU7" s="16" t="s">
        <v>186</v>
      </c>
      <c r="AV7" s="61" t="s">
        <v>186</v>
      </c>
    </row>
    <row r="8" spans="1:48" x14ac:dyDescent="0.25">
      <c r="A8" s="25" t="s">
        <v>49</v>
      </c>
      <c r="B8" s="26" t="s">
        <v>50</v>
      </c>
      <c r="C8" s="27"/>
      <c r="D8" s="28"/>
      <c r="E8" s="28"/>
      <c r="F8" s="28"/>
      <c r="G8" s="28"/>
      <c r="H8" s="28"/>
      <c r="I8" s="28"/>
      <c r="J8" s="32"/>
      <c r="K8" s="33"/>
      <c r="L8" s="33"/>
      <c r="M8" s="33"/>
      <c r="N8" s="33"/>
      <c r="O8" s="33"/>
      <c r="P8" s="33"/>
      <c r="Q8" s="33"/>
      <c r="R8" s="33"/>
      <c r="S8" s="33"/>
      <c r="T8" s="33"/>
      <c r="U8" s="33"/>
      <c r="V8" s="33"/>
      <c r="W8" s="33"/>
      <c r="X8" s="33"/>
      <c r="Y8" s="33"/>
      <c r="Z8" s="33"/>
      <c r="AA8" s="33"/>
      <c r="AB8" s="31"/>
      <c r="AC8" s="33"/>
      <c r="AD8" s="33"/>
      <c r="AE8" s="33"/>
      <c r="AF8" s="33"/>
      <c r="AG8" s="33"/>
      <c r="AH8" s="33"/>
      <c r="AI8" s="31"/>
      <c r="AJ8" s="33"/>
      <c r="AK8" s="33"/>
      <c r="AL8" s="33"/>
      <c r="AM8" s="33"/>
      <c r="AN8" s="33"/>
      <c r="AO8" s="33"/>
      <c r="AP8" s="33"/>
      <c r="AQ8" s="33"/>
      <c r="AR8" s="33"/>
      <c r="AS8" s="198"/>
      <c r="AT8" s="396"/>
      <c r="AU8" s="396"/>
      <c r="AV8" s="398"/>
    </row>
    <row r="9" spans="1:48" x14ac:dyDescent="0.25">
      <c r="A9" s="36" t="s">
        <v>51</v>
      </c>
      <c r="B9" s="37" t="s">
        <v>231</v>
      </c>
      <c r="C9" s="40">
        <f>COUNT(J9:AV9)</f>
        <v>27</v>
      </c>
      <c r="D9" s="71">
        <f>MIN(J9:AV9)</f>
        <v>8.1</v>
      </c>
      <c r="E9" s="74">
        <f>AVERAGE(J9:AV9)</f>
        <v>143.5185185185185</v>
      </c>
      <c r="F9" s="74">
        <f>MAX(J9:AV9)</f>
        <v>1300</v>
      </c>
      <c r="G9" s="77">
        <f>STDEV(J9:AV9)</f>
        <v>313.46739989625843</v>
      </c>
      <c r="H9" s="77">
        <f>PERCENTILE(J9:AV9,0.75)</f>
        <v>86.5</v>
      </c>
      <c r="I9" s="77">
        <f>PERCENTILE(J9:AV9,0.9)</f>
        <v>424.00000000000011</v>
      </c>
      <c r="J9" s="424">
        <v>15</v>
      </c>
      <c r="K9" s="421">
        <v>31</v>
      </c>
      <c r="L9" s="421">
        <v>100</v>
      </c>
      <c r="M9" s="421"/>
      <c r="N9" s="421">
        <v>17</v>
      </c>
      <c r="O9" s="421">
        <v>11</v>
      </c>
      <c r="P9" s="421">
        <v>8.1</v>
      </c>
      <c r="Q9" s="421">
        <v>11</v>
      </c>
      <c r="R9" s="421">
        <v>1300</v>
      </c>
      <c r="S9" s="421"/>
      <c r="T9" s="421"/>
      <c r="U9" s="421">
        <v>13</v>
      </c>
      <c r="V9" s="421"/>
      <c r="W9" s="421">
        <v>460</v>
      </c>
      <c r="X9" s="421">
        <v>41</v>
      </c>
      <c r="Y9" s="421">
        <v>16</v>
      </c>
      <c r="Z9" s="421"/>
      <c r="AA9" s="421"/>
      <c r="AB9" s="506"/>
      <c r="AC9" s="505">
        <v>1000</v>
      </c>
      <c r="AD9" s="505">
        <v>16</v>
      </c>
      <c r="AE9" s="505">
        <v>8.4</v>
      </c>
      <c r="AF9" s="505">
        <v>9.9</v>
      </c>
      <c r="AG9" s="505">
        <v>10</v>
      </c>
      <c r="AH9" s="505">
        <v>11</v>
      </c>
      <c r="AI9" s="519">
        <v>9.6</v>
      </c>
      <c r="AJ9" s="485">
        <v>130</v>
      </c>
      <c r="AK9" s="485">
        <v>15</v>
      </c>
      <c r="AL9" s="485">
        <v>44</v>
      </c>
      <c r="AM9" s="485">
        <v>73</v>
      </c>
      <c r="AN9" s="485">
        <v>400</v>
      </c>
      <c r="AO9" s="485">
        <v>100</v>
      </c>
      <c r="AP9" s="485">
        <v>10</v>
      </c>
      <c r="AQ9" s="485">
        <v>15</v>
      </c>
      <c r="AR9" s="520"/>
      <c r="AS9" s="424"/>
      <c r="AT9" s="421"/>
      <c r="AU9" s="421"/>
      <c r="AV9" s="506"/>
    </row>
    <row r="10" spans="1:48" x14ac:dyDescent="0.25">
      <c r="A10" s="36" t="s">
        <v>52</v>
      </c>
      <c r="B10" s="37" t="s">
        <v>53</v>
      </c>
      <c r="C10" s="40">
        <f>COUNT(J10:AV10)</f>
        <v>38</v>
      </c>
      <c r="D10" s="71">
        <f>MIN(J10:AV10)</f>
        <v>8.4</v>
      </c>
      <c r="E10" s="74">
        <f>AVERAGE(J10:AV10)</f>
        <v>88.844736842105263</v>
      </c>
      <c r="F10" s="74">
        <f>MAX(J10:AV10)</f>
        <v>680</v>
      </c>
      <c r="G10" s="77">
        <f>STDEV(J10:AV10)</f>
        <v>135.78585425144161</v>
      </c>
      <c r="H10" s="77">
        <f>PERCENTILE(J10:AV10,0.75)</f>
        <v>76.5</v>
      </c>
      <c r="I10" s="77">
        <f>PERCENTILE(J10:AV10,0.9)</f>
        <v>192.00000000000017</v>
      </c>
      <c r="J10" s="424">
        <v>42</v>
      </c>
      <c r="K10" s="421">
        <v>490</v>
      </c>
      <c r="L10" s="421">
        <v>77</v>
      </c>
      <c r="M10" s="421"/>
      <c r="N10" s="421">
        <v>28</v>
      </c>
      <c r="O10" s="421">
        <v>8.6999999999999993</v>
      </c>
      <c r="P10" s="421">
        <v>13</v>
      </c>
      <c r="Q10" s="421">
        <v>14</v>
      </c>
      <c r="R10" s="421">
        <v>29</v>
      </c>
      <c r="S10" s="421">
        <v>26</v>
      </c>
      <c r="T10" s="421">
        <v>31</v>
      </c>
      <c r="U10" s="421">
        <v>10</v>
      </c>
      <c r="V10" s="421">
        <v>180</v>
      </c>
      <c r="W10" s="421">
        <v>29</v>
      </c>
      <c r="X10" s="421">
        <v>29</v>
      </c>
      <c r="Y10" s="421">
        <v>75</v>
      </c>
      <c r="Z10" s="421">
        <v>23</v>
      </c>
      <c r="AA10" s="421">
        <v>48</v>
      </c>
      <c r="AB10" s="506">
        <v>94</v>
      </c>
      <c r="AC10" s="505">
        <v>33</v>
      </c>
      <c r="AD10" s="505">
        <v>290</v>
      </c>
      <c r="AE10" s="505">
        <v>180</v>
      </c>
      <c r="AF10" s="505">
        <v>51</v>
      </c>
      <c r="AG10" s="505">
        <v>45</v>
      </c>
      <c r="AH10" s="505">
        <v>220</v>
      </c>
      <c r="AI10" s="519">
        <v>85</v>
      </c>
      <c r="AJ10" s="521">
        <v>62</v>
      </c>
      <c r="AK10" s="521">
        <v>75</v>
      </c>
      <c r="AL10" s="521">
        <v>45</v>
      </c>
      <c r="AM10" s="486">
        <v>53</v>
      </c>
      <c r="AN10" s="521">
        <v>130</v>
      </c>
      <c r="AO10" s="521">
        <v>48</v>
      </c>
      <c r="AP10" s="522">
        <v>67</v>
      </c>
      <c r="AQ10" s="522">
        <v>20</v>
      </c>
      <c r="AR10" s="521">
        <v>680</v>
      </c>
      <c r="AS10" s="424">
        <v>10</v>
      </c>
      <c r="AT10" s="421">
        <v>15</v>
      </c>
      <c r="AU10" s="507">
        <v>8.4</v>
      </c>
      <c r="AV10" s="508">
        <v>12</v>
      </c>
    </row>
    <row r="11" spans="1:48" x14ac:dyDescent="0.25">
      <c r="A11" s="36" t="s">
        <v>54</v>
      </c>
      <c r="B11" s="37" t="s">
        <v>53</v>
      </c>
      <c r="C11" s="40">
        <f>COUNT(J11:AV11)</f>
        <v>36</v>
      </c>
      <c r="D11" s="71">
        <f>MIN(J11:AV11)</f>
        <v>0.2</v>
      </c>
      <c r="E11" s="71">
        <f>AVERAGE(J11:AV11)</f>
        <v>6.1416666666666666</v>
      </c>
      <c r="F11" s="71">
        <f>MAX(J11:AV11)</f>
        <v>21</v>
      </c>
      <c r="G11" s="63">
        <f>STDEV(J11:AV11)</f>
        <v>4.7384370539541516</v>
      </c>
      <c r="H11" s="63">
        <f>PERCENTILE(J11:AV11,0.75)</f>
        <v>8.3500000000000014</v>
      </c>
      <c r="I11" s="63">
        <f>PERCENTILE(J11:AV11,0.9)</f>
        <v>13</v>
      </c>
      <c r="J11" s="424">
        <v>5.3</v>
      </c>
      <c r="K11" s="421">
        <v>9.6999999999999993</v>
      </c>
      <c r="L11" s="421">
        <v>4.5</v>
      </c>
      <c r="M11" s="41"/>
      <c r="N11" s="421">
        <v>3.6</v>
      </c>
      <c r="O11" s="421">
        <v>3.8</v>
      </c>
      <c r="P11" s="421">
        <v>2.2999999999999998</v>
      </c>
      <c r="Q11" s="421">
        <v>4.2</v>
      </c>
      <c r="R11" s="421">
        <v>13</v>
      </c>
      <c r="S11" s="421">
        <v>4</v>
      </c>
      <c r="T11" s="421">
        <v>4</v>
      </c>
      <c r="U11" s="421">
        <v>1.4</v>
      </c>
      <c r="V11" s="421">
        <v>21</v>
      </c>
      <c r="W11" s="421">
        <v>1.9</v>
      </c>
      <c r="X11" s="421">
        <v>5.8</v>
      </c>
      <c r="Y11" s="421">
        <v>16</v>
      </c>
      <c r="Z11" s="421"/>
      <c r="AA11" s="421"/>
      <c r="AB11" s="506">
        <v>8.3000000000000007</v>
      </c>
      <c r="AC11" s="505">
        <v>4.4000000000000004</v>
      </c>
      <c r="AD11" s="505">
        <v>9.6999999999999993</v>
      </c>
      <c r="AE11" s="505">
        <v>6.9</v>
      </c>
      <c r="AF11" s="505">
        <v>8.5</v>
      </c>
      <c r="AG11" s="505">
        <v>4.9000000000000004</v>
      </c>
      <c r="AH11" s="505">
        <v>7.4</v>
      </c>
      <c r="AI11" s="519">
        <v>4.0999999999999996</v>
      </c>
      <c r="AJ11" s="523">
        <v>1.2</v>
      </c>
      <c r="AK11" s="523">
        <v>5.2</v>
      </c>
      <c r="AL11" s="523">
        <v>2.2999999999999998</v>
      </c>
      <c r="AM11" s="487">
        <v>3.1</v>
      </c>
      <c r="AN11" s="523">
        <v>4.5</v>
      </c>
      <c r="AO11" s="524">
        <v>0.2</v>
      </c>
      <c r="AP11" s="522">
        <v>13</v>
      </c>
      <c r="AQ11" s="522">
        <v>1.1000000000000001</v>
      </c>
      <c r="AR11" s="521">
        <v>16</v>
      </c>
      <c r="AS11" s="509">
        <v>3</v>
      </c>
      <c r="AT11" s="421">
        <v>9.5</v>
      </c>
      <c r="AU11" s="425">
        <v>4</v>
      </c>
      <c r="AV11" s="508">
        <v>3.3</v>
      </c>
    </row>
    <row r="12" spans="1:48" x14ac:dyDescent="0.25">
      <c r="A12" s="36" t="s">
        <v>55</v>
      </c>
      <c r="B12" s="37" t="s">
        <v>53</v>
      </c>
      <c r="C12" s="40">
        <f>COUNT(J12:AV12)</f>
        <v>37</v>
      </c>
      <c r="D12" s="71">
        <f>MIN(J12:AV12)</f>
        <v>8</v>
      </c>
      <c r="E12" s="74">
        <f>AVERAGE(J12:AV12)</f>
        <v>63.356756756756752</v>
      </c>
      <c r="F12" s="74">
        <f>MAX(J12:AV12)</f>
        <v>240</v>
      </c>
      <c r="G12" s="77">
        <f>STDEV(J12:AV12)</f>
        <v>48.04648524860842</v>
      </c>
      <c r="H12" s="77">
        <f>PERCENTILE(J12:AV12,0.75)</f>
        <v>77</v>
      </c>
      <c r="I12" s="77">
        <f>PERCENTILE(J12:AV12,0.9)</f>
        <v>118.19999999999993</v>
      </c>
      <c r="J12" s="424">
        <v>31</v>
      </c>
      <c r="K12" s="421">
        <v>240</v>
      </c>
      <c r="L12" s="421">
        <v>67</v>
      </c>
      <c r="M12" s="41"/>
      <c r="N12" s="421">
        <v>77</v>
      </c>
      <c r="O12" s="421">
        <v>44</v>
      </c>
      <c r="P12" s="421">
        <v>20</v>
      </c>
      <c r="Q12" s="421">
        <v>23</v>
      </c>
      <c r="R12" s="421">
        <v>61</v>
      </c>
      <c r="S12" s="421">
        <v>52</v>
      </c>
      <c r="T12" s="421">
        <v>29</v>
      </c>
      <c r="U12" s="421">
        <v>9.1999999999999993</v>
      </c>
      <c r="V12" s="421">
        <v>150</v>
      </c>
      <c r="W12" s="421">
        <v>50</v>
      </c>
      <c r="X12" s="421">
        <v>53</v>
      </c>
      <c r="Y12" s="421">
        <v>63</v>
      </c>
      <c r="Z12" s="421"/>
      <c r="AA12" s="421">
        <v>79</v>
      </c>
      <c r="AB12" s="506">
        <v>170</v>
      </c>
      <c r="AC12" s="505">
        <v>94</v>
      </c>
      <c r="AD12" s="505">
        <v>58</v>
      </c>
      <c r="AE12" s="505">
        <v>83</v>
      </c>
      <c r="AF12" s="505">
        <v>35</v>
      </c>
      <c r="AG12" s="505">
        <v>34</v>
      </c>
      <c r="AH12" s="505">
        <v>150</v>
      </c>
      <c r="AI12" s="519">
        <v>77</v>
      </c>
      <c r="AJ12" s="521">
        <v>33</v>
      </c>
      <c r="AK12" s="521">
        <v>46</v>
      </c>
      <c r="AL12" s="521">
        <v>52</v>
      </c>
      <c r="AM12" s="486">
        <v>65</v>
      </c>
      <c r="AN12" s="521">
        <v>70</v>
      </c>
      <c r="AO12" s="521">
        <v>77</v>
      </c>
      <c r="AP12" s="522">
        <v>97</v>
      </c>
      <c r="AQ12" s="522">
        <v>14</v>
      </c>
      <c r="AR12" s="521">
        <v>46</v>
      </c>
      <c r="AS12" s="424">
        <v>20</v>
      </c>
      <c r="AT12" s="421">
        <v>44</v>
      </c>
      <c r="AU12" s="507">
        <v>23</v>
      </c>
      <c r="AV12" s="508">
        <v>8</v>
      </c>
    </row>
    <row r="13" spans="1:48" x14ac:dyDescent="0.25">
      <c r="A13" s="36"/>
      <c r="B13" s="37"/>
      <c r="C13" s="40"/>
      <c r="D13" s="71"/>
      <c r="E13" s="71"/>
      <c r="F13" s="71"/>
      <c r="G13" s="63"/>
      <c r="H13" s="63"/>
      <c r="I13" s="63"/>
      <c r="J13" s="424"/>
      <c r="K13" s="421"/>
      <c r="L13" s="421"/>
      <c r="M13" s="41"/>
      <c r="N13" s="41"/>
      <c r="O13" s="41"/>
      <c r="P13" s="41"/>
      <c r="Q13" s="41"/>
      <c r="R13" s="41"/>
      <c r="S13" s="41"/>
      <c r="T13" s="41"/>
      <c r="U13" s="41"/>
      <c r="V13" s="41"/>
      <c r="W13" s="41"/>
      <c r="X13" s="41"/>
      <c r="Y13" s="41"/>
      <c r="Z13" s="41"/>
      <c r="AA13" s="41"/>
      <c r="AB13" s="42"/>
      <c r="AC13" s="505"/>
      <c r="AD13" s="505"/>
      <c r="AE13" s="505"/>
      <c r="AF13" s="505"/>
      <c r="AG13" s="505"/>
      <c r="AH13" s="505"/>
      <c r="AI13" s="519"/>
      <c r="AJ13" s="524"/>
      <c r="AK13" s="524"/>
      <c r="AL13" s="524"/>
      <c r="AM13" s="484"/>
      <c r="AN13" s="524"/>
      <c r="AO13" s="524"/>
      <c r="AP13" s="524"/>
      <c r="AQ13" s="524"/>
      <c r="AR13" s="524"/>
      <c r="AS13" s="424"/>
      <c r="AT13" s="421"/>
      <c r="AU13" s="421"/>
      <c r="AV13" s="506"/>
    </row>
    <row r="14" spans="1:48" x14ac:dyDescent="0.25">
      <c r="A14" s="25" t="s">
        <v>56</v>
      </c>
      <c r="B14" s="26"/>
      <c r="C14" s="40"/>
      <c r="D14" s="71"/>
      <c r="E14" s="71"/>
      <c r="F14" s="71"/>
      <c r="G14" s="63"/>
      <c r="H14" s="63"/>
      <c r="I14" s="63"/>
      <c r="J14" s="424"/>
      <c r="K14" s="421"/>
      <c r="L14" s="421"/>
      <c r="M14" s="41"/>
      <c r="N14" s="41"/>
      <c r="O14" s="41"/>
      <c r="P14" s="41"/>
      <c r="Q14" s="41"/>
      <c r="R14" s="41"/>
      <c r="S14" s="41"/>
      <c r="T14" s="41"/>
      <c r="U14" s="41"/>
      <c r="V14" s="41"/>
      <c r="W14" s="41"/>
      <c r="X14" s="41"/>
      <c r="Y14" s="41"/>
      <c r="Z14" s="41"/>
      <c r="AA14" s="41"/>
      <c r="AB14" s="42"/>
      <c r="AC14" s="505"/>
      <c r="AD14" s="505"/>
      <c r="AE14" s="505"/>
      <c r="AF14" s="505"/>
      <c r="AG14" s="505"/>
      <c r="AH14" s="505"/>
      <c r="AI14" s="519"/>
      <c r="AJ14" s="524"/>
      <c r="AK14" s="524"/>
      <c r="AL14" s="524"/>
      <c r="AM14" s="484"/>
      <c r="AN14" s="524"/>
      <c r="AO14" s="524"/>
      <c r="AP14" s="524"/>
      <c r="AQ14" s="524"/>
      <c r="AR14" s="524"/>
      <c r="AS14" s="424"/>
      <c r="AT14" s="421"/>
      <c r="AU14" s="421"/>
      <c r="AV14" s="506"/>
    </row>
    <row r="15" spans="1:48" x14ac:dyDescent="0.25">
      <c r="A15" s="36" t="s">
        <v>57</v>
      </c>
      <c r="B15" s="37" t="s">
        <v>53</v>
      </c>
      <c r="C15" s="40">
        <f>COUNT(J15:AV15)</f>
        <v>39</v>
      </c>
      <c r="D15" s="73">
        <f>MIN(J15:AV15)</f>
        <v>1.5E-3</v>
      </c>
      <c r="E15" s="72">
        <f>AVERAGE(J15:AV15)</f>
        <v>0.43298717948717952</v>
      </c>
      <c r="F15" s="72">
        <f>MAX(J15:AV15)</f>
        <v>2.5</v>
      </c>
      <c r="G15" s="76">
        <f>STDEV(J15:AV15)</f>
        <v>0.4802258581452159</v>
      </c>
      <c r="H15" s="75">
        <f>PERCENTILE(J15:AV15,0.75)</f>
        <v>0.49</v>
      </c>
      <c r="I15" s="75">
        <f>PERCENTILE(J15:AV15,0.9)</f>
        <v>0.94400000000000028</v>
      </c>
      <c r="J15" s="424">
        <v>0.27</v>
      </c>
      <c r="K15" s="421">
        <v>1</v>
      </c>
      <c r="L15" s="421">
        <v>0.22</v>
      </c>
      <c r="M15" s="421">
        <v>0.23</v>
      </c>
      <c r="N15" s="421">
        <v>0.13</v>
      </c>
      <c r="O15" s="421">
        <v>0.18</v>
      </c>
      <c r="P15" s="421">
        <v>0.24</v>
      </c>
      <c r="Q15" s="421">
        <v>0.2</v>
      </c>
      <c r="R15" s="421">
        <v>0.31</v>
      </c>
      <c r="S15" s="421">
        <v>0.22</v>
      </c>
      <c r="T15" s="421">
        <v>0.14000000000000001</v>
      </c>
      <c r="U15" s="421">
        <v>2.5</v>
      </c>
      <c r="V15" s="421">
        <v>0.83</v>
      </c>
      <c r="W15" s="421">
        <v>0.14000000000000001</v>
      </c>
      <c r="X15" s="421">
        <v>1.3</v>
      </c>
      <c r="Y15" s="421">
        <v>0.37</v>
      </c>
      <c r="Z15" s="421">
        <v>0.18</v>
      </c>
      <c r="AA15" s="421">
        <v>0.52</v>
      </c>
      <c r="AB15" s="506">
        <v>0.44</v>
      </c>
      <c r="AC15" s="505">
        <v>0.93</v>
      </c>
      <c r="AD15" s="505">
        <v>0.59</v>
      </c>
      <c r="AE15" s="505">
        <v>0.38</v>
      </c>
      <c r="AF15" s="505">
        <v>0.46</v>
      </c>
      <c r="AG15" s="505">
        <v>0.36</v>
      </c>
      <c r="AH15" s="505">
        <v>0.76</v>
      </c>
      <c r="AI15" s="519">
        <v>0.53</v>
      </c>
      <c r="AJ15" s="524">
        <v>0.16</v>
      </c>
      <c r="AK15" s="525">
        <v>1.5E-3</v>
      </c>
      <c r="AL15" s="524">
        <v>4.8000000000000001E-2</v>
      </c>
      <c r="AM15" s="484">
        <v>0.17</v>
      </c>
      <c r="AN15" s="524">
        <v>0.35</v>
      </c>
      <c r="AO15" s="524">
        <v>0.43</v>
      </c>
      <c r="AP15" s="524">
        <v>0.2</v>
      </c>
      <c r="AQ15" s="522">
        <v>7.9000000000000001E-2</v>
      </c>
      <c r="AR15" s="524">
        <v>1.5</v>
      </c>
      <c r="AS15" s="509">
        <v>0.1</v>
      </c>
      <c r="AT15" s="507">
        <v>0.26</v>
      </c>
      <c r="AU15" s="507">
        <v>9.4E-2</v>
      </c>
      <c r="AV15" s="508">
        <v>6.4000000000000001E-2</v>
      </c>
    </row>
    <row r="16" spans="1:48" x14ac:dyDescent="0.25">
      <c r="A16" s="36" t="s">
        <v>59</v>
      </c>
      <c r="B16" s="37" t="s">
        <v>53</v>
      </c>
      <c r="C16" s="40">
        <f>COUNT(J16:AV16)</f>
        <v>39</v>
      </c>
      <c r="D16" s="71">
        <f>MIN(J16:AV16)</f>
        <v>9.7000000000000003E-2</v>
      </c>
      <c r="E16" s="71">
        <f>AVERAGE(J16:AV16)</f>
        <v>2.3591538461538457</v>
      </c>
      <c r="F16" s="71">
        <f>MAX(J16:AV16)</f>
        <v>15</v>
      </c>
      <c r="G16" s="75">
        <f>STDEV(J16:AV16)</f>
        <v>2.9250849788686892</v>
      </c>
      <c r="H16" s="63">
        <f>PERCENTILE(J16:AV16,0.75)</f>
        <v>2.5</v>
      </c>
      <c r="I16" s="63">
        <f>PERCENTILE(J16:AV16,0.9)</f>
        <v>3.2800000000000038</v>
      </c>
      <c r="J16" s="424">
        <v>2.9</v>
      </c>
      <c r="K16" s="421">
        <v>2.6</v>
      </c>
      <c r="L16" s="421">
        <v>2</v>
      </c>
      <c r="M16" s="421">
        <v>2.6</v>
      </c>
      <c r="N16" s="421">
        <v>1.8</v>
      </c>
      <c r="O16" s="421">
        <v>1.6</v>
      </c>
      <c r="P16" s="421">
        <v>1.5</v>
      </c>
      <c r="Q16" s="421">
        <v>0.72</v>
      </c>
      <c r="R16" s="421">
        <v>13</v>
      </c>
      <c r="S16" s="421">
        <v>2.2000000000000002</v>
      </c>
      <c r="T16" s="421">
        <v>2</v>
      </c>
      <c r="U16" s="421">
        <v>9.7000000000000003E-2</v>
      </c>
      <c r="V16" s="421">
        <v>4.4000000000000004</v>
      </c>
      <c r="W16" s="421">
        <v>1.5</v>
      </c>
      <c r="X16" s="421">
        <v>15</v>
      </c>
      <c r="Y16" s="421">
        <v>2.7</v>
      </c>
      <c r="Z16" s="421">
        <v>1.8</v>
      </c>
      <c r="AA16" s="421">
        <v>1.6</v>
      </c>
      <c r="AB16" s="506">
        <v>4.5</v>
      </c>
      <c r="AC16" s="505">
        <v>2</v>
      </c>
      <c r="AD16" s="505">
        <v>2.8</v>
      </c>
      <c r="AE16" s="505">
        <v>1</v>
      </c>
      <c r="AF16" s="505">
        <v>2.4</v>
      </c>
      <c r="AG16" s="505">
        <v>1.8</v>
      </c>
      <c r="AH16" s="505">
        <v>3</v>
      </c>
      <c r="AI16" s="519">
        <v>1.4</v>
      </c>
      <c r="AJ16" s="524">
        <v>0.75</v>
      </c>
      <c r="AK16" s="524">
        <v>0.57999999999999996</v>
      </c>
      <c r="AL16" s="524">
        <v>0.63</v>
      </c>
      <c r="AM16" s="484">
        <v>0.42</v>
      </c>
      <c r="AN16" s="524">
        <v>1</v>
      </c>
      <c r="AO16" s="524">
        <v>0.88</v>
      </c>
      <c r="AP16" s="522">
        <v>1.5</v>
      </c>
      <c r="AQ16" s="522">
        <v>0.13</v>
      </c>
      <c r="AR16" s="524">
        <v>2.4</v>
      </c>
      <c r="AS16" s="509">
        <v>1</v>
      </c>
      <c r="AT16" s="507">
        <v>1.3</v>
      </c>
      <c r="AU16" s="507">
        <v>1.2</v>
      </c>
      <c r="AV16" s="508">
        <v>1.3</v>
      </c>
    </row>
    <row r="17" spans="1:48" x14ac:dyDescent="0.25">
      <c r="A17" s="36"/>
      <c r="B17" s="37"/>
      <c r="C17" s="40"/>
      <c r="D17" s="71"/>
      <c r="E17" s="71"/>
      <c r="F17" s="71"/>
      <c r="G17" s="63"/>
      <c r="H17" s="63"/>
      <c r="I17" s="63"/>
      <c r="J17" s="424"/>
      <c r="K17" s="421"/>
      <c r="L17" s="421"/>
      <c r="M17" s="41"/>
      <c r="N17" s="41"/>
      <c r="O17" s="41"/>
      <c r="P17" s="41"/>
      <c r="Q17" s="41"/>
      <c r="R17" s="41"/>
      <c r="S17" s="41"/>
      <c r="T17" s="41"/>
      <c r="U17" s="41"/>
      <c r="V17" s="41"/>
      <c r="W17" s="41"/>
      <c r="X17" s="41"/>
      <c r="Y17" s="41"/>
      <c r="Z17" s="41"/>
      <c r="AA17" s="41"/>
      <c r="AB17" s="42"/>
      <c r="AC17" s="505"/>
      <c r="AD17" s="505"/>
      <c r="AE17" s="505"/>
      <c r="AF17" s="505"/>
      <c r="AG17" s="505"/>
      <c r="AH17" s="505"/>
      <c r="AI17" s="519"/>
      <c r="AJ17" s="510"/>
      <c r="AK17" s="510"/>
      <c r="AL17" s="510"/>
      <c r="AM17" s="510"/>
      <c r="AN17" s="510"/>
      <c r="AO17" s="510"/>
      <c r="AP17" s="510"/>
      <c r="AQ17" s="510"/>
      <c r="AR17" s="511"/>
      <c r="AS17" s="424"/>
      <c r="AT17" s="421"/>
      <c r="AU17" s="421"/>
      <c r="AV17" s="506"/>
    </row>
    <row r="18" spans="1:48" x14ac:dyDescent="0.25">
      <c r="A18" s="25" t="s">
        <v>60</v>
      </c>
      <c r="B18" s="26"/>
      <c r="C18" s="40"/>
      <c r="D18" s="71"/>
      <c r="E18" s="71"/>
      <c r="F18" s="71"/>
      <c r="G18" s="63"/>
      <c r="H18" s="63"/>
      <c r="I18" s="63"/>
      <c r="J18" s="424"/>
      <c r="K18" s="421"/>
      <c r="L18" s="421"/>
      <c r="M18" s="41"/>
      <c r="N18" s="41"/>
      <c r="O18" s="41"/>
      <c r="P18" s="41"/>
      <c r="Q18" s="41"/>
      <c r="R18" s="41"/>
      <c r="S18" s="41"/>
      <c r="T18" s="41"/>
      <c r="U18" s="41"/>
      <c r="V18" s="41"/>
      <c r="W18" s="41"/>
      <c r="X18" s="41"/>
      <c r="Y18" s="41"/>
      <c r="Z18" s="41"/>
      <c r="AA18" s="41"/>
      <c r="AB18" s="42"/>
      <c r="AC18" s="505"/>
      <c r="AD18" s="505"/>
      <c r="AE18" s="505"/>
      <c r="AF18" s="505"/>
      <c r="AG18" s="505"/>
      <c r="AH18" s="505"/>
      <c r="AI18" s="519"/>
      <c r="AJ18" s="510"/>
      <c r="AK18" s="510"/>
      <c r="AL18" s="510"/>
      <c r="AM18" s="510"/>
      <c r="AN18" s="510"/>
      <c r="AO18" s="510"/>
      <c r="AP18" s="510"/>
      <c r="AQ18" s="510"/>
      <c r="AR18" s="511"/>
      <c r="AS18" s="424"/>
      <c r="AT18" s="421"/>
      <c r="AU18" s="421"/>
      <c r="AV18" s="506"/>
    </row>
    <row r="19" spans="1:48" x14ac:dyDescent="0.25">
      <c r="A19" s="36" t="s">
        <v>61</v>
      </c>
      <c r="B19" s="37" t="s">
        <v>62</v>
      </c>
      <c r="C19" s="40">
        <f t="shared" ref="C19:C24" si="0">COUNT(J19:AV19)</f>
        <v>4</v>
      </c>
      <c r="D19" s="74">
        <f t="shared" ref="D19:D24" si="1">MIN(J19:AV19)</f>
        <v>17</v>
      </c>
      <c r="E19" s="74">
        <f t="shared" ref="E19:E24" si="2">AVERAGE(J19:AV19)</f>
        <v>22.5</v>
      </c>
      <c r="F19" s="74">
        <f t="shared" ref="F19:F24" si="3">MAX(J19:AV19)</f>
        <v>31</v>
      </c>
      <c r="G19" s="77">
        <f t="shared" ref="G19:G24" si="4">STDEV(J19:AV19)</f>
        <v>5.9721576223896387</v>
      </c>
      <c r="H19" s="77">
        <f t="shared" ref="H19:H24" si="5">PERCENTILE(J19:AV19,0.75)</f>
        <v>23.5</v>
      </c>
      <c r="I19" s="77">
        <f t="shared" ref="I19:I24" si="6">PERCENTILE(J19:AV19,0.9)</f>
        <v>28</v>
      </c>
      <c r="J19" s="424"/>
      <c r="K19" s="421"/>
      <c r="L19" s="421"/>
      <c r="M19" s="421"/>
      <c r="N19" s="421"/>
      <c r="O19" s="421"/>
      <c r="P19" s="421"/>
      <c r="Q19" s="421"/>
      <c r="R19" s="421"/>
      <c r="S19" s="421"/>
      <c r="T19" s="421"/>
      <c r="U19" s="421"/>
      <c r="V19" s="421"/>
      <c r="W19" s="421"/>
      <c r="X19" s="421"/>
      <c r="Y19" s="421"/>
      <c r="Z19" s="421"/>
      <c r="AA19" s="421"/>
      <c r="AB19" s="506"/>
      <c r="AC19" s="505"/>
      <c r="AD19" s="505"/>
      <c r="AE19" s="505"/>
      <c r="AF19" s="505"/>
      <c r="AG19" s="505"/>
      <c r="AH19" s="505"/>
      <c r="AI19" s="519"/>
      <c r="AJ19" s="510"/>
      <c r="AK19" s="510"/>
      <c r="AL19" s="510"/>
      <c r="AM19" s="510"/>
      <c r="AN19" s="510"/>
      <c r="AO19" s="510"/>
      <c r="AP19" s="510"/>
      <c r="AQ19" s="510"/>
      <c r="AR19" s="511"/>
      <c r="AS19" s="424">
        <v>17</v>
      </c>
      <c r="AT19" s="421">
        <v>31</v>
      </c>
      <c r="AU19" s="507">
        <v>21</v>
      </c>
      <c r="AV19" s="506">
        <v>21</v>
      </c>
    </row>
    <row r="20" spans="1:48" x14ac:dyDescent="0.25">
      <c r="A20" s="36" t="s">
        <v>63</v>
      </c>
      <c r="B20" s="37" t="s">
        <v>62</v>
      </c>
      <c r="C20" s="40">
        <f t="shared" si="0"/>
        <v>38</v>
      </c>
      <c r="D20" s="71">
        <f t="shared" si="1"/>
        <v>0.7</v>
      </c>
      <c r="E20" s="74">
        <f t="shared" si="2"/>
        <v>15.197368421052632</v>
      </c>
      <c r="F20" s="74">
        <f t="shared" si="3"/>
        <v>95</v>
      </c>
      <c r="G20" s="63">
        <f t="shared" si="4"/>
        <v>17.178356697704537</v>
      </c>
      <c r="H20" s="77">
        <f t="shared" si="5"/>
        <v>15.75</v>
      </c>
      <c r="I20" s="77">
        <f t="shared" si="6"/>
        <v>27.300000000000004</v>
      </c>
      <c r="J20" s="424">
        <v>6.6</v>
      </c>
      <c r="K20" s="421">
        <v>9.9</v>
      </c>
      <c r="L20" s="421">
        <v>95</v>
      </c>
      <c r="M20" s="421">
        <v>16</v>
      </c>
      <c r="N20" s="421" t="s">
        <v>612</v>
      </c>
      <c r="O20" s="421">
        <v>5.3</v>
      </c>
      <c r="P20" s="421">
        <v>5.9</v>
      </c>
      <c r="Q20" s="421">
        <v>2.5</v>
      </c>
      <c r="R20" s="421">
        <v>16</v>
      </c>
      <c r="S20" s="421">
        <v>7.7</v>
      </c>
      <c r="T20" s="421">
        <v>34</v>
      </c>
      <c r="U20" s="421">
        <v>2.5</v>
      </c>
      <c r="V20" s="421">
        <v>0.7</v>
      </c>
      <c r="W20" s="421">
        <v>28</v>
      </c>
      <c r="X20" s="421">
        <v>12</v>
      </c>
      <c r="Y20" s="421">
        <v>6.1</v>
      </c>
      <c r="Z20" s="421">
        <v>2.5</v>
      </c>
      <c r="AA20" s="421">
        <v>8.9</v>
      </c>
      <c r="AB20" s="506">
        <v>8.1999999999999993</v>
      </c>
      <c r="AC20" s="505">
        <v>12</v>
      </c>
      <c r="AD20" s="505">
        <v>6.9</v>
      </c>
      <c r="AE20" s="505">
        <v>10</v>
      </c>
      <c r="AF20" s="505">
        <v>18</v>
      </c>
      <c r="AG20" s="505">
        <v>6.9</v>
      </c>
      <c r="AH20" s="505">
        <v>12</v>
      </c>
      <c r="AI20" s="519">
        <v>8.3000000000000007</v>
      </c>
      <c r="AJ20" s="521">
        <v>10</v>
      </c>
      <c r="AK20" s="521">
        <v>15</v>
      </c>
      <c r="AL20" s="521">
        <v>12</v>
      </c>
      <c r="AM20" s="486">
        <v>27</v>
      </c>
      <c r="AN20" s="486">
        <v>61</v>
      </c>
      <c r="AO20" s="523">
        <v>5.5</v>
      </c>
      <c r="AP20" s="521">
        <v>21</v>
      </c>
      <c r="AQ20" s="522">
        <v>5.0999999999999996</v>
      </c>
      <c r="AR20" s="522">
        <v>23</v>
      </c>
      <c r="AS20" s="424">
        <v>14</v>
      </c>
      <c r="AT20" s="507">
        <v>15</v>
      </c>
      <c r="AU20" s="507">
        <v>14</v>
      </c>
      <c r="AV20" s="508">
        <v>13</v>
      </c>
    </row>
    <row r="21" spans="1:48" x14ac:dyDescent="0.25">
      <c r="A21" s="36" t="s">
        <v>65</v>
      </c>
      <c r="B21" s="37" t="s">
        <v>62</v>
      </c>
      <c r="C21" s="40">
        <f t="shared" si="0"/>
        <v>4</v>
      </c>
      <c r="D21" s="71">
        <f t="shared" si="1"/>
        <v>2.6</v>
      </c>
      <c r="E21" s="74">
        <f t="shared" si="2"/>
        <v>10.35</v>
      </c>
      <c r="F21" s="74">
        <f t="shared" si="3"/>
        <v>21</v>
      </c>
      <c r="G21" s="63">
        <f t="shared" si="4"/>
        <v>9.1671515023297552</v>
      </c>
      <c r="H21" s="77">
        <f t="shared" si="5"/>
        <v>16.5</v>
      </c>
      <c r="I21" s="77">
        <f t="shared" si="6"/>
        <v>19.200000000000003</v>
      </c>
      <c r="J21" s="424"/>
      <c r="K21" s="421"/>
      <c r="L21" s="421"/>
      <c r="M21" s="421"/>
      <c r="N21" s="421"/>
      <c r="O21" s="421"/>
      <c r="P21" s="421"/>
      <c r="Q21" s="421"/>
      <c r="R21" s="421"/>
      <c r="S21" s="421"/>
      <c r="T21" s="421"/>
      <c r="U21" s="421"/>
      <c r="V21" s="421"/>
      <c r="W21" s="421"/>
      <c r="X21" s="421"/>
      <c r="Y21" s="421"/>
      <c r="Z21" s="421"/>
      <c r="AA21" s="421"/>
      <c r="AB21" s="506"/>
      <c r="AC21" s="505"/>
      <c r="AD21" s="505"/>
      <c r="AE21" s="505"/>
      <c r="AF21" s="505"/>
      <c r="AG21" s="505"/>
      <c r="AH21" s="505"/>
      <c r="AI21" s="519"/>
      <c r="AJ21" s="510"/>
      <c r="AK21" s="510"/>
      <c r="AL21" s="510"/>
      <c r="AM21" s="510"/>
      <c r="AN21" s="510"/>
      <c r="AO21" s="510"/>
      <c r="AP21" s="512"/>
      <c r="AQ21" s="510"/>
      <c r="AR21" s="511"/>
      <c r="AS21" s="424">
        <v>15</v>
      </c>
      <c r="AT21" s="507">
        <v>2.8</v>
      </c>
      <c r="AU21" s="507">
        <v>21</v>
      </c>
      <c r="AV21" s="506">
        <v>2.6</v>
      </c>
    </row>
    <row r="22" spans="1:48" x14ac:dyDescent="0.25">
      <c r="A22" s="36" t="s">
        <v>66</v>
      </c>
      <c r="B22" s="37" t="s">
        <v>62</v>
      </c>
      <c r="C22" s="40">
        <f t="shared" si="0"/>
        <v>39</v>
      </c>
      <c r="D22" s="72">
        <f t="shared" si="1"/>
        <v>0.5</v>
      </c>
      <c r="E22" s="71">
        <f t="shared" si="2"/>
        <v>6.184615384615384</v>
      </c>
      <c r="F22" s="74">
        <f t="shared" si="3"/>
        <v>20</v>
      </c>
      <c r="G22" s="63">
        <f t="shared" si="4"/>
        <v>4.6987981924574385</v>
      </c>
      <c r="H22" s="63">
        <f t="shared" si="5"/>
        <v>7.6</v>
      </c>
      <c r="I22" s="77">
        <f t="shared" si="6"/>
        <v>12.400000000000006</v>
      </c>
      <c r="J22" s="424">
        <v>6.5</v>
      </c>
      <c r="K22" s="421">
        <v>4.5</v>
      </c>
      <c r="L22" s="421">
        <v>2.7</v>
      </c>
      <c r="M22" s="421">
        <v>12</v>
      </c>
      <c r="N22" s="421">
        <v>5.9</v>
      </c>
      <c r="O22" s="421">
        <v>6.9</v>
      </c>
      <c r="P22" s="421">
        <v>2</v>
      </c>
      <c r="Q22" s="421">
        <v>5</v>
      </c>
      <c r="R22" s="421">
        <v>8</v>
      </c>
      <c r="S22" s="421">
        <v>5</v>
      </c>
      <c r="T22" s="421">
        <v>11</v>
      </c>
      <c r="U22" s="421">
        <v>4</v>
      </c>
      <c r="V22" s="421">
        <v>5.2</v>
      </c>
      <c r="W22" s="421">
        <v>20</v>
      </c>
      <c r="X22" s="421">
        <v>14</v>
      </c>
      <c r="Y22" s="421">
        <v>5</v>
      </c>
      <c r="Z22" s="421">
        <v>0.5</v>
      </c>
      <c r="AA22" s="421">
        <v>7</v>
      </c>
      <c r="AB22" s="506">
        <v>17</v>
      </c>
      <c r="AC22" s="505">
        <v>1.5</v>
      </c>
      <c r="AD22" s="505">
        <v>2</v>
      </c>
      <c r="AE22" s="505">
        <v>2</v>
      </c>
      <c r="AF22" s="505">
        <v>5</v>
      </c>
      <c r="AG22" s="505">
        <v>6</v>
      </c>
      <c r="AH22" s="505">
        <v>3</v>
      </c>
      <c r="AI22" s="519">
        <v>3</v>
      </c>
      <c r="AJ22" s="522">
        <v>2.8</v>
      </c>
      <c r="AK22" s="522">
        <v>7.5</v>
      </c>
      <c r="AL22" s="522">
        <v>9.1</v>
      </c>
      <c r="AM22" s="487">
        <v>6.5</v>
      </c>
      <c r="AN22" s="487">
        <v>9.8000000000000007</v>
      </c>
      <c r="AO22" s="523">
        <v>4.7</v>
      </c>
      <c r="AP22" s="522">
        <v>6.1</v>
      </c>
      <c r="AQ22" s="522">
        <v>1.3</v>
      </c>
      <c r="AR22" s="522">
        <v>7.7</v>
      </c>
      <c r="AS22" s="509">
        <v>3</v>
      </c>
      <c r="AT22" s="330">
        <v>0.5</v>
      </c>
      <c r="AU22" s="507">
        <v>17</v>
      </c>
      <c r="AV22" s="197">
        <v>0.5</v>
      </c>
    </row>
    <row r="23" spans="1:48" x14ac:dyDescent="0.25">
      <c r="A23" s="36" t="s">
        <v>69</v>
      </c>
      <c r="B23" s="37" t="s">
        <v>62</v>
      </c>
      <c r="C23" s="40">
        <f t="shared" si="0"/>
        <v>0</v>
      </c>
      <c r="D23" s="71">
        <f t="shared" si="1"/>
        <v>0</v>
      </c>
      <c r="E23" s="71" t="e">
        <f t="shared" si="2"/>
        <v>#DIV/0!</v>
      </c>
      <c r="F23" s="71">
        <f t="shared" si="3"/>
        <v>0</v>
      </c>
      <c r="G23" s="63" t="e">
        <f t="shared" si="4"/>
        <v>#DIV/0!</v>
      </c>
      <c r="H23" s="63" t="e">
        <f t="shared" si="5"/>
        <v>#NUM!</v>
      </c>
      <c r="I23" s="63" t="e">
        <f t="shared" si="6"/>
        <v>#NUM!</v>
      </c>
      <c r="J23" s="424"/>
      <c r="K23" s="421"/>
      <c r="L23" s="421"/>
      <c r="M23" s="421"/>
      <c r="N23" s="421"/>
      <c r="O23" s="421"/>
      <c r="P23" s="421"/>
      <c r="Q23" s="421"/>
      <c r="R23" s="421"/>
      <c r="S23" s="421"/>
      <c r="T23" s="421"/>
      <c r="U23" s="421"/>
      <c r="V23" s="421"/>
      <c r="W23" s="421"/>
      <c r="X23" s="421"/>
      <c r="Y23" s="421"/>
      <c r="Z23" s="421"/>
      <c r="AA23" s="421"/>
      <c r="AB23" s="506"/>
      <c r="AC23" s="505"/>
      <c r="AD23" s="505"/>
      <c r="AE23" s="505"/>
      <c r="AF23" s="505"/>
      <c r="AG23" s="505"/>
      <c r="AH23" s="505"/>
      <c r="AI23" s="519"/>
      <c r="AJ23" s="524"/>
      <c r="AK23" s="524"/>
      <c r="AL23" s="524"/>
      <c r="AM23" s="484"/>
      <c r="AN23" s="484"/>
      <c r="AO23" s="524"/>
      <c r="AP23" s="524"/>
      <c r="AQ23" s="524"/>
      <c r="AR23" s="524"/>
      <c r="AS23" s="424"/>
      <c r="AT23" s="421"/>
      <c r="AU23" s="421"/>
      <c r="AV23" s="506"/>
    </row>
    <row r="24" spans="1:48" x14ac:dyDescent="0.25">
      <c r="A24" s="36" t="s">
        <v>70</v>
      </c>
      <c r="B24" s="37" t="s">
        <v>62</v>
      </c>
      <c r="C24" s="40">
        <f t="shared" si="0"/>
        <v>35</v>
      </c>
      <c r="D24" s="85">
        <f t="shared" si="1"/>
        <v>0.1</v>
      </c>
      <c r="E24" s="85">
        <f t="shared" si="2"/>
        <v>0.58628571428571441</v>
      </c>
      <c r="F24" s="72">
        <f t="shared" si="3"/>
        <v>5.2</v>
      </c>
      <c r="G24" s="75">
        <f t="shared" si="4"/>
        <v>1.0024208512522121</v>
      </c>
      <c r="H24" s="85">
        <f t="shared" si="5"/>
        <v>0.29499999999999998</v>
      </c>
      <c r="I24" s="85">
        <f t="shared" si="6"/>
        <v>0.92400000000000004</v>
      </c>
      <c r="J24" s="488">
        <v>0.25</v>
      </c>
      <c r="K24" s="330">
        <v>0.25</v>
      </c>
      <c r="L24" s="330">
        <v>0.25</v>
      </c>
      <c r="M24" s="507">
        <v>1.8</v>
      </c>
      <c r="N24" s="507">
        <v>0.25</v>
      </c>
      <c r="O24" s="507">
        <v>0.25</v>
      </c>
      <c r="P24" s="507">
        <v>0.25</v>
      </c>
      <c r="Q24" s="507">
        <v>0.25</v>
      </c>
      <c r="R24" s="507">
        <v>0.9</v>
      </c>
      <c r="S24" s="507">
        <v>0.25</v>
      </c>
      <c r="T24" s="507">
        <v>0.25</v>
      </c>
      <c r="U24" s="507">
        <v>0.25</v>
      </c>
      <c r="V24" s="507">
        <v>5.2</v>
      </c>
      <c r="W24" s="507">
        <v>0.25</v>
      </c>
      <c r="X24" s="206">
        <v>0.25</v>
      </c>
      <c r="Y24" s="206">
        <v>0.25</v>
      </c>
      <c r="Z24" s="206">
        <v>0.25</v>
      </c>
      <c r="AA24" s="206">
        <v>0.25</v>
      </c>
      <c r="AB24" s="230">
        <v>0.28999999999999998</v>
      </c>
      <c r="AC24" s="330">
        <v>0.25</v>
      </c>
      <c r="AD24" s="330">
        <v>0.25</v>
      </c>
      <c r="AE24" s="330">
        <v>0.25</v>
      </c>
      <c r="AF24" s="330">
        <v>0.25</v>
      </c>
      <c r="AG24" s="330">
        <v>0.25</v>
      </c>
      <c r="AH24" s="330">
        <v>0.25</v>
      </c>
      <c r="AI24" s="197">
        <v>0.25</v>
      </c>
      <c r="AJ24" s="524">
        <v>0.11</v>
      </c>
      <c r="AK24" s="524">
        <v>0.4</v>
      </c>
      <c r="AL24" s="524">
        <v>0.56000000000000005</v>
      </c>
      <c r="AM24" s="526">
        <v>3.4</v>
      </c>
      <c r="AN24" s="484">
        <v>0.73</v>
      </c>
      <c r="AO24" s="524">
        <v>0.94</v>
      </c>
      <c r="AP24" s="524">
        <v>0.3</v>
      </c>
      <c r="AQ24" s="522">
        <v>0.1</v>
      </c>
      <c r="AR24" s="522">
        <v>0.28999999999999998</v>
      </c>
      <c r="AS24" s="424"/>
      <c r="AT24" s="421"/>
      <c r="AU24" s="421"/>
      <c r="AV24" s="506"/>
    </row>
    <row r="25" spans="1:48" x14ac:dyDescent="0.25">
      <c r="A25" s="36"/>
      <c r="B25" s="37"/>
      <c r="C25" s="40"/>
      <c r="D25" s="71"/>
      <c r="E25" s="71"/>
      <c r="F25" s="71"/>
      <c r="G25" s="63"/>
      <c r="H25" s="63"/>
      <c r="I25" s="63"/>
      <c r="J25" s="424"/>
      <c r="K25" s="421"/>
      <c r="L25" s="421"/>
      <c r="M25" s="41"/>
      <c r="N25" s="41"/>
      <c r="O25" s="41"/>
      <c r="P25" s="41"/>
      <c r="Q25" s="41"/>
      <c r="R25" s="41"/>
      <c r="S25" s="41"/>
      <c r="T25" s="41"/>
      <c r="U25" s="41"/>
      <c r="V25" s="41"/>
      <c r="W25" s="41"/>
      <c r="X25" s="41"/>
      <c r="Y25" s="41"/>
      <c r="Z25" s="41"/>
      <c r="AA25" s="41"/>
      <c r="AB25" s="42"/>
      <c r="AC25" s="505"/>
      <c r="AD25" s="505"/>
      <c r="AE25" s="505"/>
      <c r="AF25" s="505"/>
      <c r="AG25" s="505"/>
      <c r="AH25" s="505"/>
      <c r="AI25" s="519"/>
      <c r="AJ25" s="524"/>
      <c r="AK25" s="524"/>
      <c r="AL25" s="524"/>
      <c r="AM25" s="527"/>
      <c r="AN25" s="484"/>
      <c r="AO25" s="524"/>
      <c r="AP25" s="524"/>
      <c r="AQ25" s="524"/>
      <c r="AR25" s="524"/>
      <c r="AS25" s="424"/>
      <c r="AT25" s="421"/>
      <c r="AU25" s="421"/>
      <c r="AV25" s="506"/>
    </row>
    <row r="26" spans="1:48" x14ac:dyDescent="0.25">
      <c r="A26" s="25" t="s">
        <v>71</v>
      </c>
      <c r="B26" s="39"/>
      <c r="C26" s="40"/>
      <c r="D26" s="71"/>
      <c r="E26" s="71"/>
      <c r="F26" s="71"/>
      <c r="G26" s="63"/>
      <c r="H26" s="63"/>
      <c r="I26" s="63"/>
      <c r="J26" s="513"/>
      <c r="K26" s="507"/>
      <c r="L26" s="507"/>
      <c r="M26" s="43"/>
      <c r="N26" s="43"/>
      <c r="O26" s="43"/>
      <c r="P26" s="43"/>
      <c r="Q26" s="43"/>
      <c r="R26" s="43"/>
      <c r="S26" s="43"/>
      <c r="T26" s="43"/>
      <c r="U26" s="43"/>
      <c r="V26" s="43"/>
      <c r="W26" s="43"/>
      <c r="X26" s="43"/>
      <c r="Y26" s="43"/>
      <c r="Z26" s="43"/>
      <c r="AA26" s="43"/>
      <c r="AB26" s="466"/>
      <c r="AC26" s="505"/>
      <c r="AD26" s="505"/>
      <c r="AE26" s="505"/>
      <c r="AF26" s="505"/>
      <c r="AG26" s="505"/>
      <c r="AH26" s="505"/>
      <c r="AI26" s="519"/>
      <c r="AJ26" s="524"/>
      <c r="AK26" s="524"/>
      <c r="AL26" s="524"/>
      <c r="AM26" s="527"/>
      <c r="AN26" s="484"/>
      <c r="AO26" s="524"/>
      <c r="AP26" s="524"/>
      <c r="AQ26" s="524"/>
      <c r="AR26" s="524"/>
      <c r="AS26" s="424"/>
      <c r="AT26" s="421"/>
      <c r="AU26" s="421"/>
      <c r="AV26" s="506"/>
    </row>
    <row r="27" spans="1:48" x14ac:dyDescent="0.25">
      <c r="A27" s="36" t="s">
        <v>72</v>
      </c>
      <c r="B27" s="39" t="s">
        <v>62</v>
      </c>
      <c r="C27" s="40">
        <f t="shared" ref="C27:C36" si="7">COUNT(J27:AV27)</f>
        <v>39</v>
      </c>
      <c r="D27" s="84">
        <f t="shared" ref="D27:D36" si="8">MIN(J27:AV27)</f>
        <v>5.0000000000000001E-3</v>
      </c>
      <c r="E27" s="72">
        <f t="shared" ref="E27:E36" si="9">AVERAGE(J27:AV27)</f>
        <v>2.5384615384615387E-2</v>
      </c>
      <c r="F27" s="72">
        <f t="shared" ref="F27:F36" si="10">MAX(J27:AV27)</f>
        <v>0.27</v>
      </c>
      <c r="G27" s="75">
        <f t="shared" ref="G27:G36" si="11">STDEV(J27:AV27)</f>
        <v>7.1537482035869765E-2</v>
      </c>
      <c r="H27" s="75">
        <f t="shared" ref="H27:H36" si="12">PERCENTILE(J27:AV27,0.75)</f>
        <v>5.0000000000000001E-3</v>
      </c>
      <c r="I27" s="79">
        <f t="shared" ref="I27:I36" si="13">PERCENTILE(J27:AV27,0.9)</f>
        <v>5.0000000000000001E-3</v>
      </c>
      <c r="J27" s="488">
        <v>5.0000000000000001E-3</v>
      </c>
      <c r="K27" s="330">
        <v>5.0000000000000001E-3</v>
      </c>
      <c r="L27" s="330">
        <v>5.0000000000000001E-3</v>
      </c>
      <c r="M27" s="206">
        <v>5.0000000000000001E-3</v>
      </c>
      <c r="N27" s="206">
        <v>5.0000000000000001E-3</v>
      </c>
      <c r="O27" s="206">
        <v>5.0000000000000001E-3</v>
      </c>
      <c r="P27" s="206">
        <v>5.0000000000000001E-3</v>
      </c>
      <c r="Q27" s="206">
        <v>5.0000000000000001E-3</v>
      </c>
      <c r="R27" s="206">
        <v>5.0000000000000001E-3</v>
      </c>
      <c r="S27" s="206">
        <v>5.0000000000000001E-3</v>
      </c>
      <c r="T27" s="206">
        <v>5.0000000000000001E-3</v>
      </c>
      <c r="U27" s="206">
        <v>5.0000000000000001E-3</v>
      </c>
      <c r="V27" s="206">
        <v>5.0000000000000001E-3</v>
      </c>
      <c r="W27" s="206">
        <v>5.0000000000000001E-3</v>
      </c>
      <c r="X27" s="206">
        <v>5.0000000000000001E-3</v>
      </c>
      <c r="Y27" s="206">
        <v>5.0000000000000001E-3</v>
      </c>
      <c r="Z27" s="206">
        <v>5.0000000000000001E-3</v>
      </c>
      <c r="AA27" s="206">
        <v>5.0000000000000001E-3</v>
      </c>
      <c r="AB27" s="230">
        <v>5.0000000000000001E-3</v>
      </c>
      <c r="AC27" s="330">
        <v>5.0000000000000001E-3</v>
      </c>
      <c r="AD27" s="330">
        <v>5.0000000000000001E-3</v>
      </c>
      <c r="AE27" s="330">
        <v>5.0000000000000001E-3</v>
      </c>
      <c r="AF27" s="330">
        <v>5.0000000000000001E-3</v>
      </c>
      <c r="AG27" s="330">
        <v>5.0000000000000001E-3</v>
      </c>
      <c r="AH27" s="330">
        <v>5.0000000000000001E-3</v>
      </c>
      <c r="AI27" s="197">
        <v>5.0000000000000001E-3</v>
      </c>
      <c r="AJ27" s="528">
        <v>5.0000000000000001E-3</v>
      </c>
      <c r="AK27" s="528">
        <v>5.0000000000000001E-3</v>
      </c>
      <c r="AL27" s="528">
        <v>5.0000000000000001E-3</v>
      </c>
      <c r="AM27" s="528">
        <v>5.0000000000000001E-3</v>
      </c>
      <c r="AN27" s="528">
        <v>5.0000000000000001E-3</v>
      </c>
      <c r="AO27" s="528">
        <v>5.0000000000000001E-3</v>
      </c>
      <c r="AP27" s="528">
        <v>5.0000000000000001E-3</v>
      </c>
      <c r="AQ27" s="528">
        <v>5.0000000000000001E-3</v>
      </c>
      <c r="AR27" s="528">
        <v>5.0000000000000001E-3</v>
      </c>
      <c r="AS27" s="488">
        <v>5.0000000000000001E-3</v>
      </c>
      <c r="AT27" s="421">
        <v>0.27</v>
      </c>
      <c r="AU27" s="421">
        <v>0.27</v>
      </c>
      <c r="AV27" s="506">
        <v>0.27</v>
      </c>
    </row>
    <row r="28" spans="1:48" x14ac:dyDescent="0.25">
      <c r="A28" s="36" t="s">
        <v>74</v>
      </c>
      <c r="B28" s="39" t="s">
        <v>62</v>
      </c>
      <c r="C28" s="40">
        <f t="shared" si="7"/>
        <v>39</v>
      </c>
      <c r="D28" s="84">
        <f t="shared" si="8"/>
        <v>5.0000000000000001E-3</v>
      </c>
      <c r="E28" s="84">
        <f t="shared" si="9"/>
        <v>7.7948717948717987E-3</v>
      </c>
      <c r="F28" s="73">
        <f t="shared" si="10"/>
        <v>6.6000000000000003E-2</v>
      </c>
      <c r="G28" s="75">
        <f t="shared" si="11"/>
        <v>1.1425224832935706E-2</v>
      </c>
      <c r="H28" s="84">
        <f t="shared" si="12"/>
        <v>5.0000000000000001E-3</v>
      </c>
      <c r="I28" s="83">
        <f t="shared" si="13"/>
        <v>5.0000000000000001E-3</v>
      </c>
      <c r="J28" s="488">
        <v>5.0000000000000001E-3</v>
      </c>
      <c r="K28" s="330">
        <v>5.0000000000000001E-3</v>
      </c>
      <c r="L28" s="505">
        <v>4.2999999999999997E-2</v>
      </c>
      <c r="M28" s="206">
        <v>5.0000000000000001E-3</v>
      </c>
      <c r="N28" s="206">
        <v>5.0000000000000001E-3</v>
      </c>
      <c r="O28" s="206">
        <v>5.0000000000000001E-3</v>
      </c>
      <c r="P28" s="206">
        <v>5.0000000000000001E-3</v>
      </c>
      <c r="Q28" s="206">
        <v>5.0000000000000001E-3</v>
      </c>
      <c r="R28" s="218">
        <v>6.6000000000000003E-2</v>
      </c>
      <c r="S28" s="218">
        <v>1.4999999999999999E-2</v>
      </c>
      <c r="T28" s="206">
        <v>5.0000000000000001E-3</v>
      </c>
      <c r="U28" s="206">
        <v>5.0000000000000001E-3</v>
      </c>
      <c r="V28" s="206">
        <v>5.0000000000000001E-3</v>
      </c>
      <c r="W28" s="206">
        <v>5.0000000000000001E-3</v>
      </c>
      <c r="X28" s="206">
        <v>5.0000000000000001E-3</v>
      </c>
      <c r="Y28" s="206">
        <v>5.0000000000000001E-3</v>
      </c>
      <c r="Z28" s="206">
        <v>5.0000000000000001E-3</v>
      </c>
      <c r="AA28" s="206">
        <v>5.0000000000000001E-3</v>
      </c>
      <c r="AB28" s="230">
        <v>5.0000000000000001E-3</v>
      </c>
      <c r="AC28" s="330">
        <v>5.0000000000000001E-3</v>
      </c>
      <c r="AD28" s="330">
        <v>5.0000000000000001E-3</v>
      </c>
      <c r="AE28" s="330">
        <v>5.0000000000000001E-3</v>
      </c>
      <c r="AF28" s="330">
        <v>5.0000000000000001E-3</v>
      </c>
      <c r="AG28" s="330">
        <v>5.0000000000000001E-3</v>
      </c>
      <c r="AH28" s="330">
        <v>5.0000000000000001E-3</v>
      </c>
      <c r="AI28" s="197">
        <v>5.0000000000000001E-3</v>
      </c>
      <c r="AJ28" s="528">
        <v>5.0000000000000001E-3</v>
      </c>
      <c r="AK28" s="528">
        <v>5.0000000000000001E-3</v>
      </c>
      <c r="AL28" s="528">
        <v>5.0000000000000001E-3</v>
      </c>
      <c r="AM28" s="528">
        <v>5.0000000000000001E-3</v>
      </c>
      <c r="AN28" s="528">
        <v>5.0000000000000001E-3</v>
      </c>
      <c r="AO28" s="528">
        <v>5.0000000000000001E-3</v>
      </c>
      <c r="AP28" s="528">
        <v>5.0000000000000001E-3</v>
      </c>
      <c r="AQ28" s="528">
        <v>5.0000000000000001E-3</v>
      </c>
      <c r="AR28" s="528">
        <v>5.0000000000000001E-3</v>
      </c>
      <c r="AS28" s="488">
        <v>5.0000000000000001E-3</v>
      </c>
      <c r="AT28" s="330">
        <v>5.0000000000000001E-3</v>
      </c>
      <c r="AU28" s="330">
        <v>5.0000000000000001E-3</v>
      </c>
      <c r="AV28" s="197">
        <v>5.0000000000000001E-3</v>
      </c>
    </row>
    <row r="29" spans="1:48" x14ac:dyDescent="0.25">
      <c r="A29" s="36" t="s">
        <v>76</v>
      </c>
      <c r="B29" s="39" t="s">
        <v>62</v>
      </c>
      <c r="C29" s="40">
        <f t="shared" si="7"/>
        <v>39</v>
      </c>
      <c r="D29" s="84">
        <f t="shared" si="8"/>
        <v>5.0000000000000001E-3</v>
      </c>
      <c r="E29" s="73">
        <f t="shared" si="9"/>
        <v>3.8820512820512784E-2</v>
      </c>
      <c r="F29" s="73">
        <f t="shared" si="10"/>
        <v>0.46</v>
      </c>
      <c r="G29" s="76">
        <f t="shared" si="11"/>
        <v>8.090991475087124E-2</v>
      </c>
      <c r="H29" s="76">
        <f t="shared" si="12"/>
        <v>3.3000000000000002E-2</v>
      </c>
      <c r="I29" s="78">
        <f t="shared" si="13"/>
        <v>6.1200000000000004E-2</v>
      </c>
      <c r="J29" s="488">
        <v>5.0000000000000001E-3</v>
      </c>
      <c r="K29" s="505">
        <v>1.0999999999999999E-2</v>
      </c>
      <c r="L29" s="505">
        <v>0.24</v>
      </c>
      <c r="M29" s="218">
        <v>2.7E-2</v>
      </c>
      <c r="N29" s="218">
        <v>2.1999999999999999E-2</v>
      </c>
      <c r="O29" s="206">
        <v>5.0000000000000001E-3</v>
      </c>
      <c r="P29" s="206">
        <v>5.0000000000000001E-3</v>
      </c>
      <c r="Q29" s="206">
        <v>5.0000000000000001E-3</v>
      </c>
      <c r="R29" s="218">
        <v>0.46</v>
      </c>
      <c r="S29" s="218">
        <v>0.12</v>
      </c>
      <c r="T29" s="206">
        <v>5.0000000000000001E-3</v>
      </c>
      <c r="U29" s="206">
        <v>5.0000000000000001E-3</v>
      </c>
      <c r="V29" s="218">
        <v>5.2999999999999999E-2</v>
      </c>
      <c r="W29" s="206">
        <v>0.05</v>
      </c>
      <c r="X29" s="206">
        <v>1.7000000000000001E-2</v>
      </c>
      <c r="Y29" s="218">
        <v>2.4E-2</v>
      </c>
      <c r="Z29" s="206">
        <v>5.0000000000000001E-3</v>
      </c>
      <c r="AA29" s="507">
        <v>2.3E-2</v>
      </c>
      <c r="AB29" s="508">
        <v>3.2000000000000001E-2</v>
      </c>
      <c r="AC29" s="330">
        <v>5.0000000000000001E-3</v>
      </c>
      <c r="AD29" s="505">
        <v>1.2999999999999999E-2</v>
      </c>
      <c r="AE29" s="505">
        <v>1.4999999999999999E-2</v>
      </c>
      <c r="AF29" s="505">
        <v>1.0999999999999999E-2</v>
      </c>
      <c r="AG29" s="505">
        <v>3.4000000000000002E-2</v>
      </c>
      <c r="AH29" s="505">
        <v>6.0999999999999999E-2</v>
      </c>
      <c r="AI29" s="519">
        <v>1.4999999999999999E-2</v>
      </c>
      <c r="AJ29" s="522">
        <v>2.1999999999999999E-2</v>
      </c>
      <c r="AK29" s="528">
        <v>5.0000000000000001E-3</v>
      </c>
      <c r="AL29" s="528">
        <v>5.0000000000000001E-3</v>
      </c>
      <c r="AM29" s="484">
        <v>1.7999999999999999E-2</v>
      </c>
      <c r="AN29" s="528">
        <v>5.0000000000000001E-3</v>
      </c>
      <c r="AO29" s="524">
        <v>2.5999999999999999E-2</v>
      </c>
      <c r="AP29" s="528">
        <v>5.0000000000000001E-3</v>
      </c>
      <c r="AQ29" s="528">
        <v>5.0000000000000001E-3</v>
      </c>
      <c r="AR29" s="522">
        <v>3.4000000000000002E-2</v>
      </c>
      <c r="AS29" s="488">
        <v>5.0000000000000001E-3</v>
      </c>
      <c r="AT29" s="330">
        <v>5.0000000000000001E-3</v>
      </c>
      <c r="AU29" s="421">
        <v>6.2E-2</v>
      </c>
      <c r="AV29" s="506">
        <v>4.9000000000000002E-2</v>
      </c>
    </row>
    <row r="30" spans="1:48" x14ac:dyDescent="0.25">
      <c r="A30" s="36" t="s">
        <v>77</v>
      </c>
      <c r="B30" s="39" t="s">
        <v>62</v>
      </c>
      <c r="C30" s="40">
        <f t="shared" si="7"/>
        <v>39</v>
      </c>
      <c r="D30" s="84">
        <f t="shared" si="8"/>
        <v>5.0000000000000001E-3</v>
      </c>
      <c r="E30" s="73">
        <f t="shared" si="9"/>
        <v>7.9205128205128192E-2</v>
      </c>
      <c r="F30" s="72">
        <f t="shared" si="10"/>
        <v>0.85</v>
      </c>
      <c r="G30" s="76">
        <f t="shared" si="11"/>
        <v>0.16742919626661029</v>
      </c>
      <c r="H30" s="75">
        <f t="shared" si="12"/>
        <v>5.5E-2</v>
      </c>
      <c r="I30" s="79">
        <f t="shared" si="13"/>
        <v>0.14000000000000015</v>
      </c>
      <c r="J30" s="488">
        <v>5.0000000000000001E-3</v>
      </c>
      <c r="K30" s="421">
        <v>6.0999999999999999E-2</v>
      </c>
      <c r="L30" s="505">
        <v>0.64</v>
      </c>
      <c r="M30" s="218">
        <v>3.6999999999999998E-2</v>
      </c>
      <c r="N30" s="218">
        <v>4.4999999999999998E-2</v>
      </c>
      <c r="O30" s="206">
        <v>5.0000000000000001E-3</v>
      </c>
      <c r="P30" s="218">
        <v>1.0999999999999999E-2</v>
      </c>
      <c r="Q30" s="206">
        <v>5.0000000000000001E-3</v>
      </c>
      <c r="R30" s="218">
        <v>0.85</v>
      </c>
      <c r="S30" s="218">
        <v>0.26</v>
      </c>
      <c r="T30" s="218">
        <v>0.01</v>
      </c>
      <c r="U30" s="206">
        <v>5.0000000000000001E-3</v>
      </c>
      <c r="V30" s="218">
        <v>8.6999999999999994E-2</v>
      </c>
      <c r="W30" s="218">
        <v>6.4000000000000001E-2</v>
      </c>
      <c r="X30" s="507">
        <v>0.03</v>
      </c>
      <c r="Y30" s="507">
        <v>3.1E-2</v>
      </c>
      <c r="Z30" s="206">
        <v>5.0000000000000001E-3</v>
      </c>
      <c r="AA30" s="507">
        <v>2.5000000000000001E-2</v>
      </c>
      <c r="AB30" s="508">
        <v>3.5000000000000003E-2</v>
      </c>
      <c r="AC30" s="330">
        <v>5.0000000000000001E-3</v>
      </c>
      <c r="AD30" s="505">
        <v>2.4E-2</v>
      </c>
      <c r="AE30" s="505">
        <v>2.3E-2</v>
      </c>
      <c r="AF30" s="505">
        <v>1.7999999999999999E-2</v>
      </c>
      <c r="AG30" s="505">
        <v>4.9000000000000002E-2</v>
      </c>
      <c r="AH30" s="505">
        <v>0.12</v>
      </c>
      <c r="AI30" s="519">
        <v>2.8000000000000001E-2</v>
      </c>
      <c r="AJ30" s="522">
        <v>1.6E-2</v>
      </c>
      <c r="AK30" s="528">
        <v>5.0000000000000001E-3</v>
      </c>
      <c r="AL30" s="528">
        <v>5.0000000000000001E-3</v>
      </c>
      <c r="AM30" s="484">
        <v>2.8000000000000001E-2</v>
      </c>
      <c r="AN30" s="484">
        <v>3.6999999999999998E-2</v>
      </c>
      <c r="AO30" s="524">
        <v>1.7999999999999999E-2</v>
      </c>
      <c r="AP30" s="528">
        <v>5.0000000000000001E-3</v>
      </c>
      <c r="AQ30" s="522">
        <v>1.0999999999999999E-2</v>
      </c>
      <c r="AR30" s="522">
        <v>3.5999999999999997E-2</v>
      </c>
      <c r="AS30" s="424">
        <v>0.18</v>
      </c>
      <c r="AT30" s="421">
        <v>0.02</v>
      </c>
      <c r="AU30" s="507">
        <v>0.12</v>
      </c>
      <c r="AV30" s="508">
        <v>0.13</v>
      </c>
    </row>
    <row r="31" spans="1:48" x14ac:dyDescent="0.25">
      <c r="A31" s="44" t="s">
        <v>78</v>
      </c>
      <c r="B31" s="39" t="s">
        <v>62</v>
      </c>
      <c r="C31" s="40">
        <f t="shared" si="7"/>
        <v>39</v>
      </c>
      <c r="D31" s="84">
        <f t="shared" si="8"/>
        <v>5.0000000000000001E-3</v>
      </c>
      <c r="E31" s="73">
        <f t="shared" si="9"/>
        <v>6.9333333333333302E-2</v>
      </c>
      <c r="F31" s="72">
        <f t="shared" si="10"/>
        <v>0.73</v>
      </c>
      <c r="G31" s="76">
        <f t="shared" si="11"/>
        <v>0.14433629104380061</v>
      </c>
      <c r="H31" s="75">
        <f t="shared" si="12"/>
        <v>5.2999999999999999E-2</v>
      </c>
      <c r="I31" s="79">
        <f t="shared" si="13"/>
        <v>0.10400000000000006</v>
      </c>
      <c r="J31" s="488">
        <v>5.0000000000000001E-3</v>
      </c>
      <c r="K31" s="421">
        <v>5.2999999999999999E-2</v>
      </c>
      <c r="L31" s="505">
        <v>0.56000000000000005</v>
      </c>
      <c r="M31" s="218">
        <v>3.5000000000000003E-2</v>
      </c>
      <c r="N31" s="218">
        <v>5.2999999999999999E-2</v>
      </c>
      <c r="O31" s="206">
        <v>5.0000000000000001E-3</v>
      </c>
      <c r="P31" s="218">
        <v>1.6E-2</v>
      </c>
      <c r="Q31" s="206">
        <v>5.0000000000000001E-3</v>
      </c>
      <c r="R31" s="218">
        <v>0.73</v>
      </c>
      <c r="S31" s="218">
        <v>0.25</v>
      </c>
      <c r="T31" s="206">
        <v>5.0000000000000001E-3</v>
      </c>
      <c r="U31" s="206">
        <v>5.0000000000000001E-3</v>
      </c>
      <c r="V31" s="218">
        <v>9.4E-2</v>
      </c>
      <c r="W31" s="218">
        <v>5.7000000000000002E-2</v>
      </c>
      <c r="X31" s="507">
        <v>2.8000000000000001E-2</v>
      </c>
      <c r="Y31" s="507">
        <v>4.2999999999999997E-2</v>
      </c>
      <c r="Z31" s="206">
        <v>5.0000000000000001E-3</v>
      </c>
      <c r="AA31" s="507">
        <v>4.2999999999999997E-2</v>
      </c>
      <c r="AB31" s="508">
        <v>2.5999999999999999E-2</v>
      </c>
      <c r="AC31" s="330">
        <v>5.0000000000000001E-3</v>
      </c>
      <c r="AD31" s="505">
        <v>2.5999999999999999E-2</v>
      </c>
      <c r="AE31" s="505">
        <v>2.5000000000000001E-2</v>
      </c>
      <c r="AF31" s="505">
        <v>1.7999999999999999E-2</v>
      </c>
      <c r="AG31" s="505">
        <v>4.4999999999999998E-2</v>
      </c>
      <c r="AH31" s="505">
        <v>0.12</v>
      </c>
      <c r="AI31" s="519">
        <v>5.2999999999999999E-2</v>
      </c>
      <c r="AJ31" s="524">
        <v>1.4999999999999999E-2</v>
      </c>
      <c r="AK31" s="528">
        <v>5.0000000000000001E-3</v>
      </c>
      <c r="AL31" s="528">
        <v>5.0000000000000001E-3</v>
      </c>
      <c r="AM31" s="484">
        <v>2.9000000000000001E-2</v>
      </c>
      <c r="AN31" s="484">
        <v>3.9E-2</v>
      </c>
      <c r="AO31" s="524">
        <v>1.7000000000000001E-2</v>
      </c>
      <c r="AP31" s="524">
        <v>1.2999999999999999E-2</v>
      </c>
      <c r="AQ31" s="528">
        <v>5.0000000000000001E-3</v>
      </c>
      <c r="AR31" s="522">
        <v>3.2000000000000001E-2</v>
      </c>
      <c r="AS31" s="424">
        <v>1.2999999999999999E-2</v>
      </c>
      <c r="AT31" s="421">
        <v>2.1000000000000001E-2</v>
      </c>
      <c r="AU31" s="507">
        <v>0.1</v>
      </c>
      <c r="AV31" s="508">
        <v>0.1</v>
      </c>
    </row>
    <row r="32" spans="1:48" x14ac:dyDescent="0.25">
      <c r="A32" s="36" t="s">
        <v>79</v>
      </c>
      <c r="B32" s="39" t="s">
        <v>62</v>
      </c>
      <c r="C32" s="40">
        <f t="shared" si="7"/>
        <v>39</v>
      </c>
      <c r="D32" s="84">
        <f t="shared" si="8"/>
        <v>2.5000000000000001E-3</v>
      </c>
      <c r="E32" s="73">
        <f t="shared" si="9"/>
        <v>2.9884615384615374E-2</v>
      </c>
      <c r="F32" s="73">
        <f t="shared" si="10"/>
        <v>0.34</v>
      </c>
      <c r="G32" s="76">
        <f t="shared" si="11"/>
        <v>6.5096028411722309E-2</v>
      </c>
      <c r="H32" s="76">
        <f t="shared" si="12"/>
        <v>2.6500000000000003E-2</v>
      </c>
      <c r="I32" s="78">
        <f t="shared" si="13"/>
        <v>3.7800000000000007E-2</v>
      </c>
      <c r="J32" s="488">
        <v>5.0000000000000001E-3</v>
      </c>
      <c r="K32" s="505">
        <v>2.8000000000000001E-2</v>
      </c>
      <c r="L32" s="505">
        <v>0.24</v>
      </c>
      <c r="M32" s="218">
        <v>1.6E-2</v>
      </c>
      <c r="N32" s="218">
        <v>1.2999999999999999E-2</v>
      </c>
      <c r="O32" s="206">
        <v>5.0000000000000001E-3</v>
      </c>
      <c r="P32" s="206">
        <v>5.0000000000000001E-3</v>
      </c>
      <c r="Q32" s="206">
        <v>5.0000000000000001E-3</v>
      </c>
      <c r="R32" s="218">
        <v>0.34</v>
      </c>
      <c r="S32" s="218">
        <v>0.11</v>
      </c>
      <c r="T32" s="206">
        <v>5.0000000000000001E-3</v>
      </c>
      <c r="U32" s="206">
        <v>5.0000000000000001E-3</v>
      </c>
      <c r="V32" s="218">
        <v>3.2000000000000001E-2</v>
      </c>
      <c r="W32" s="218">
        <v>1.4E-2</v>
      </c>
      <c r="X32" s="218">
        <v>1.2E-2</v>
      </c>
      <c r="Y32" s="206">
        <v>2.5000000000000001E-3</v>
      </c>
      <c r="Z32" s="206">
        <v>5.0000000000000001E-3</v>
      </c>
      <c r="AA32" s="507">
        <v>1.2E-2</v>
      </c>
      <c r="AB32" s="508">
        <v>5.0000000000000001E-3</v>
      </c>
      <c r="AC32" s="330">
        <v>5.0000000000000001E-3</v>
      </c>
      <c r="AD32" s="330">
        <v>5.0000000000000001E-3</v>
      </c>
      <c r="AE32" s="330">
        <v>5.0000000000000001E-3</v>
      </c>
      <c r="AF32" s="505">
        <v>2.5000000000000001E-2</v>
      </c>
      <c r="AG32" s="505">
        <v>1.7999999999999999E-2</v>
      </c>
      <c r="AH32" s="505">
        <v>2.5000000000000001E-2</v>
      </c>
      <c r="AI32" s="519">
        <v>1.0999999999999999E-2</v>
      </c>
      <c r="AJ32" s="528">
        <v>5.0000000000000001E-3</v>
      </c>
      <c r="AK32" s="528">
        <v>5.0000000000000001E-3</v>
      </c>
      <c r="AL32" s="528">
        <v>5.0000000000000001E-3</v>
      </c>
      <c r="AM32" s="484">
        <v>2.8000000000000001E-2</v>
      </c>
      <c r="AN32" s="484">
        <v>0.03</v>
      </c>
      <c r="AO32" s="524">
        <v>1.2999999999999999E-2</v>
      </c>
      <c r="AP32" s="528">
        <v>5.0000000000000001E-3</v>
      </c>
      <c r="AQ32" s="528">
        <v>5.0000000000000001E-3</v>
      </c>
      <c r="AR32" s="522">
        <v>2.8000000000000001E-2</v>
      </c>
      <c r="AS32" s="488">
        <v>5.0000000000000001E-3</v>
      </c>
      <c r="AT32" s="330">
        <v>5.0000000000000001E-3</v>
      </c>
      <c r="AU32" s="507">
        <v>3.6999999999999998E-2</v>
      </c>
      <c r="AV32" s="508">
        <v>4.1000000000000002E-2</v>
      </c>
    </row>
    <row r="33" spans="1:48" x14ac:dyDescent="0.25">
      <c r="A33" s="36" t="s">
        <v>80</v>
      </c>
      <c r="B33" s="39" t="s">
        <v>62</v>
      </c>
      <c r="C33" s="40">
        <f t="shared" si="7"/>
        <v>39</v>
      </c>
      <c r="D33" s="84">
        <f t="shared" si="8"/>
        <v>5.0000000000000001E-3</v>
      </c>
      <c r="E33" s="73">
        <f t="shared" si="9"/>
        <v>8.1025641025640985E-2</v>
      </c>
      <c r="F33" s="72">
        <f t="shared" si="10"/>
        <v>0.93</v>
      </c>
      <c r="G33" s="76">
        <f t="shared" si="11"/>
        <v>0.18893656512445026</v>
      </c>
      <c r="H33" s="75">
        <f t="shared" si="12"/>
        <v>5.2999999999999999E-2</v>
      </c>
      <c r="I33" s="79">
        <f t="shared" si="13"/>
        <v>0.13</v>
      </c>
      <c r="J33" s="488">
        <v>5.0000000000000001E-3</v>
      </c>
      <c r="K33" s="421">
        <v>6.5000000000000002E-2</v>
      </c>
      <c r="L33" s="505">
        <v>0.72</v>
      </c>
      <c r="M33" s="218">
        <v>4.2000000000000003E-2</v>
      </c>
      <c r="N33" s="218">
        <v>5.1999999999999998E-2</v>
      </c>
      <c r="O33" s="206">
        <v>5.0000000000000001E-3</v>
      </c>
      <c r="P33" s="218">
        <v>1.4999999999999999E-2</v>
      </c>
      <c r="Q33" s="206">
        <v>5.0000000000000001E-3</v>
      </c>
      <c r="R33" s="218">
        <v>0.93</v>
      </c>
      <c r="S33" s="218">
        <v>0.38</v>
      </c>
      <c r="T33" s="206">
        <v>5.0000000000000001E-3</v>
      </c>
      <c r="U33" s="206">
        <v>5.0000000000000001E-3</v>
      </c>
      <c r="V33" s="218">
        <v>0.1</v>
      </c>
      <c r="W33" s="218">
        <v>5.7000000000000002E-2</v>
      </c>
      <c r="X33" s="507">
        <v>3.1E-2</v>
      </c>
      <c r="Y33" s="218">
        <v>3.4000000000000002E-2</v>
      </c>
      <c r="Z33" s="206">
        <v>5.0000000000000001E-3</v>
      </c>
      <c r="AA33" s="507">
        <v>3.5999999999999997E-2</v>
      </c>
      <c r="AB33" s="508">
        <v>2.8000000000000001E-2</v>
      </c>
      <c r="AC33" s="330">
        <v>5.0000000000000001E-3</v>
      </c>
      <c r="AD33" s="505">
        <v>3.5000000000000003E-2</v>
      </c>
      <c r="AE33" s="330">
        <v>5.0000000000000001E-3</v>
      </c>
      <c r="AF33" s="505">
        <v>1.7000000000000001E-2</v>
      </c>
      <c r="AG33" s="505">
        <v>5.3999999999999999E-2</v>
      </c>
      <c r="AH33" s="505">
        <v>0.13</v>
      </c>
      <c r="AI33" s="519">
        <v>4.5999999999999999E-2</v>
      </c>
      <c r="AJ33" s="528">
        <v>5.0000000000000001E-3</v>
      </c>
      <c r="AK33" s="528">
        <v>5.0000000000000001E-3</v>
      </c>
      <c r="AL33" s="528">
        <v>5.0000000000000001E-3</v>
      </c>
      <c r="AM33" s="484">
        <v>1.0999999999999999E-2</v>
      </c>
      <c r="AN33" s="528">
        <v>5.0000000000000001E-3</v>
      </c>
      <c r="AO33" s="528">
        <v>5.0000000000000001E-3</v>
      </c>
      <c r="AP33" s="528">
        <v>5.0000000000000001E-3</v>
      </c>
      <c r="AQ33" s="528">
        <v>5.0000000000000001E-3</v>
      </c>
      <c r="AR33" s="528">
        <v>5.0000000000000001E-3</v>
      </c>
      <c r="AS33" s="424">
        <v>1.6E-2</v>
      </c>
      <c r="AT33" s="507">
        <v>2.1000000000000001E-2</v>
      </c>
      <c r="AU33" s="507">
        <v>0.13</v>
      </c>
      <c r="AV33" s="508">
        <v>0.13</v>
      </c>
    </row>
    <row r="34" spans="1:48" x14ac:dyDescent="0.25">
      <c r="A34" s="36" t="s">
        <v>81</v>
      </c>
      <c r="B34" s="39" t="s">
        <v>62</v>
      </c>
      <c r="C34" s="40">
        <f t="shared" si="7"/>
        <v>39</v>
      </c>
      <c r="D34" s="84">
        <f t="shared" si="8"/>
        <v>5.0000000000000001E-3</v>
      </c>
      <c r="E34" s="73">
        <f t="shared" si="9"/>
        <v>2.6410256410256416E-2</v>
      </c>
      <c r="F34" s="73">
        <f t="shared" si="10"/>
        <v>0.3</v>
      </c>
      <c r="G34" s="76">
        <f t="shared" si="11"/>
        <v>6.1170046827511017E-2</v>
      </c>
      <c r="H34" s="76">
        <f t="shared" si="12"/>
        <v>1.2999999999999999E-2</v>
      </c>
      <c r="I34" s="78">
        <f t="shared" si="13"/>
        <v>4.1400000000000006E-2</v>
      </c>
      <c r="J34" s="488">
        <v>5.0000000000000001E-3</v>
      </c>
      <c r="K34" s="330">
        <v>5.0000000000000001E-3</v>
      </c>
      <c r="L34" s="505">
        <v>0.25</v>
      </c>
      <c r="M34" s="206">
        <v>5.0000000000000001E-3</v>
      </c>
      <c r="N34" s="218">
        <v>1.7000000000000001E-2</v>
      </c>
      <c r="O34" s="206">
        <v>5.0000000000000001E-3</v>
      </c>
      <c r="P34" s="206">
        <v>5.0000000000000001E-3</v>
      </c>
      <c r="Q34" s="206">
        <v>5.0000000000000001E-3</v>
      </c>
      <c r="R34" s="218">
        <v>0.3</v>
      </c>
      <c r="S34" s="218">
        <v>9.4E-2</v>
      </c>
      <c r="T34" s="206">
        <v>5.0000000000000001E-3</v>
      </c>
      <c r="U34" s="206">
        <v>5.0000000000000001E-3</v>
      </c>
      <c r="V34" s="218">
        <v>2.8000000000000001E-2</v>
      </c>
      <c r="W34" s="218">
        <v>1.6E-2</v>
      </c>
      <c r="X34" s="206">
        <v>5.0000000000000001E-3</v>
      </c>
      <c r="Y34" s="206">
        <v>0.01</v>
      </c>
      <c r="Z34" s="206">
        <v>5.0000000000000001E-3</v>
      </c>
      <c r="AA34" s="507">
        <v>1.2E-2</v>
      </c>
      <c r="AB34" s="508">
        <v>1.0999999999999999E-2</v>
      </c>
      <c r="AC34" s="330">
        <v>5.0000000000000001E-3</v>
      </c>
      <c r="AD34" s="505">
        <v>1.0999999999999999E-2</v>
      </c>
      <c r="AE34" s="330">
        <v>5.0000000000000001E-3</v>
      </c>
      <c r="AF34" s="330">
        <v>5.0000000000000001E-3</v>
      </c>
      <c r="AG34" s="505">
        <v>0.01</v>
      </c>
      <c r="AH34" s="505">
        <v>0.04</v>
      </c>
      <c r="AI34" s="519">
        <v>1.2999999999999999E-2</v>
      </c>
      <c r="AJ34" s="528">
        <v>5.0000000000000001E-3</v>
      </c>
      <c r="AK34" s="528">
        <v>5.0000000000000001E-3</v>
      </c>
      <c r="AL34" s="528">
        <v>5.0000000000000001E-3</v>
      </c>
      <c r="AM34" s="484">
        <v>1.2999999999999999E-2</v>
      </c>
      <c r="AN34" s="484">
        <v>1.0999999999999999E-2</v>
      </c>
      <c r="AO34" s="528">
        <v>5.0000000000000001E-3</v>
      </c>
      <c r="AP34" s="528">
        <v>5.0000000000000001E-3</v>
      </c>
      <c r="AQ34" s="528">
        <v>5.0000000000000001E-3</v>
      </c>
      <c r="AR34" s="528">
        <v>5.0000000000000001E-3</v>
      </c>
      <c r="AS34" s="488">
        <v>5.0000000000000001E-3</v>
      </c>
      <c r="AT34" s="330">
        <v>5.0000000000000001E-3</v>
      </c>
      <c r="AU34" s="507">
        <v>4.1000000000000002E-2</v>
      </c>
      <c r="AV34" s="508">
        <v>4.2999999999999997E-2</v>
      </c>
    </row>
    <row r="35" spans="1:48" x14ac:dyDescent="0.25">
      <c r="A35" s="36" t="s">
        <v>82</v>
      </c>
      <c r="B35" s="39" t="s">
        <v>62</v>
      </c>
      <c r="C35" s="40">
        <f t="shared" si="7"/>
        <v>39</v>
      </c>
      <c r="D35" s="84">
        <f t="shared" si="8"/>
        <v>5.0000000000000001E-3</v>
      </c>
      <c r="E35" s="73">
        <f t="shared" si="9"/>
        <v>3.2384615384615373E-2</v>
      </c>
      <c r="F35" s="73">
        <f t="shared" si="10"/>
        <v>0.31</v>
      </c>
      <c r="G35" s="76">
        <f t="shared" si="11"/>
        <v>6.283588288659317E-2</v>
      </c>
      <c r="H35" s="76">
        <f t="shared" si="12"/>
        <v>2.4500000000000001E-2</v>
      </c>
      <c r="I35" s="78">
        <f t="shared" si="13"/>
        <v>5.7000000000000106E-2</v>
      </c>
      <c r="J35" s="488">
        <v>5.0000000000000001E-3</v>
      </c>
      <c r="K35" s="330">
        <v>5.0000000000000001E-3</v>
      </c>
      <c r="L35" s="505">
        <v>0.25</v>
      </c>
      <c r="M35" s="206">
        <v>5.0000000000000001E-3</v>
      </c>
      <c r="N35" s="218">
        <v>2.8000000000000001E-2</v>
      </c>
      <c r="O35" s="206">
        <v>5.0000000000000001E-3</v>
      </c>
      <c r="P35" s="206">
        <v>5.0000000000000001E-3</v>
      </c>
      <c r="Q35" s="206">
        <v>5.0000000000000001E-3</v>
      </c>
      <c r="R35" s="218">
        <v>0.31</v>
      </c>
      <c r="S35" s="218">
        <v>0.11</v>
      </c>
      <c r="T35" s="206">
        <v>5.0000000000000001E-3</v>
      </c>
      <c r="U35" s="206">
        <v>5.0000000000000001E-3</v>
      </c>
      <c r="V35" s="218">
        <v>4.5999999999999999E-2</v>
      </c>
      <c r="W35" s="218">
        <v>2.5000000000000001E-2</v>
      </c>
      <c r="X35" s="507">
        <v>1.0999999999999999E-2</v>
      </c>
      <c r="Y35" s="218">
        <v>1.6E-2</v>
      </c>
      <c r="Z35" s="206">
        <v>5.0000000000000001E-3</v>
      </c>
      <c r="AA35" s="507">
        <v>0.02</v>
      </c>
      <c r="AB35" s="508">
        <v>1.4999999999999999E-2</v>
      </c>
      <c r="AC35" s="330">
        <v>5.0000000000000001E-3</v>
      </c>
      <c r="AD35" s="505">
        <v>2.1000000000000001E-2</v>
      </c>
      <c r="AE35" s="505">
        <v>1.7000000000000001E-2</v>
      </c>
      <c r="AF35" s="330">
        <v>5.0000000000000001E-3</v>
      </c>
      <c r="AG35" s="505">
        <v>2.4E-2</v>
      </c>
      <c r="AH35" s="505">
        <v>8.5000000000000006E-2</v>
      </c>
      <c r="AI35" s="519">
        <v>2.5999999999999999E-2</v>
      </c>
      <c r="AJ35" s="528">
        <v>5.0000000000000001E-3</v>
      </c>
      <c r="AK35" s="528">
        <v>5.0000000000000001E-3</v>
      </c>
      <c r="AL35" s="528">
        <v>5.0000000000000001E-3</v>
      </c>
      <c r="AM35" s="484">
        <v>1.2999999999999999E-2</v>
      </c>
      <c r="AN35" s="484">
        <v>2.1000000000000001E-2</v>
      </c>
      <c r="AO35" s="524">
        <v>1.2999999999999999E-2</v>
      </c>
      <c r="AP35" s="528">
        <v>5.0000000000000001E-3</v>
      </c>
      <c r="AQ35" s="528">
        <v>5.0000000000000001E-3</v>
      </c>
      <c r="AR35" s="522">
        <v>1.6E-2</v>
      </c>
      <c r="AS35" s="488">
        <v>5.0000000000000001E-3</v>
      </c>
      <c r="AT35" s="507">
        <v>1.2E-2</v>
      </c>
      <c r="AU35" s="507">
        <v>4.9000000000000002E-2</v>
      </c>
      <c r="AV35" s="508">
        <v>0.05</v>
      </c>
    </row>
    <row r="36" spans="1:48" x14ac:dyDescent="0.25">
      <c r="A36" s="36" t="s">
        <v>83</v>
      </c>
      <c r="B36" s="39" t="s">
        <v>62</v>
      </c>
      <c r="C36" s="40">
        <f t="shared" si="7"/>
        <v>31</v>
      </c>
      <c r="D36" s="73">
        <f t="shared" si="8"/>
        <v>0.01</v>
      </c>
      <c r="E36" s="72">
        <f t="shared" si="9"/>
        <v>0.45967741935483863</v>
      </c>
      <c r="F36" s="72">
        <f t="shared" si="10"/>
        <v>3.9859999999999998</v>
      </c>
      <c r="G36" s="75">
        <f t="shared" si="11"/>
        <v>0.86143443887107174</v>
      </c>
      <c r="H36" s="75">
        <f t="shared" si="12"/>
        <v>0.28900000000000003</v>
      </c>
      <c r="I36" s="79">
        <f t="shared" si="13"/>
        <v>0.81300000000000006</v>
      </c>
      <c r="J36" s="424"/>
      <c r="K36" s="421">
        <f>SUM(K29:K33)</f>
        <v>0.218</v>
      </c>
      <c r="L36" s="421">
        <f>SUM(L28:L35)</f>
        <v>2.9430000000000001</v>
      </c>
      <c r="M36" s="507">
        <f>SUM(M29:M33)</f>
        <v>0.157</v>
      </c>
      <c r="N36" s="507">
        <f>SUM(N29:N35)</f>
        <v>0.23</v>
      </c>
      <c r="O36" s="507"/>
      <c r="P36" s="507">
        <f>SUM(P30:P31)+P33</f>
        <v>4.1999999999999996E-2</v>
      </c>
      <c r="Q36" s="507"/>
      <c r="R36" s="507">
        <f>SUM(R28:R35)</f>
        <v>3.9859999999999998</v>
      </c>
      <c r="S36" s="507">
        <f>SUM(S28:S35)</f>
        <v>1.3390000000000002</v>
      </c>
      <c r="T36" s="507">
        <f>T30</f>
        <v>0.01</v>
      </c>
      <c r="U36" s="507"/>
      <c r="V36" s="507">
        <f>SUM(V29:V35)</f>
        <v>0.44</v>
      </c>
      <c r="W36" s="507">
        <f>SUM(W30:W35)</f>
        <v>0.23300000000000001</v>
      </c>
      <c r="X36" s="507">
        <f>SUM(X30:X33)+X35</f>
        <v>0.11199999999999999</v>
      </c>
      <c r="Y36" s="507">
        <f>SUM(Y29:Y31)+Y33+Y35</f>
        <v>0.14800000000000002</v>
      </c>
      <c r="Z36" s="507"/>
      <c r="AA36" s="507">
        <f>SUM(AA29:AA35)</f>
        <v>0.17099999999999999</v>
      </c>
      <c r="AB36" s="508">
        <f>SUM(AB29:AB35)</f>
        <v>0.15200000000000002</v>
      </c>
      <c r="AC36" s="505"/>
      <c r="AD36" s="505">
        <f>SUM(AD29:AD31)+AD33+AD34+AD35</f>
        <v>0.13</v>
      </c>
      <c r="AE36" s="505">
        <f>SUM(AE29:AE31)+AE35</f>
        <v>0.08</v>
      </c>
      <c r="AF36" s="505">
        <f>SUM(AF29:AF33)</f>
        <v>8.900000000000001E-2</v>
      </c>
      <c r="AG36" s="505">
        <f>SUM(AG29:AG35)</f>
        <v>0.23399999999999999</v>
      </c>
      <c r="AH36" s="505">
        <f t="shared" ref="AH36:AI36" si="14">SUM(AH29:AH35)</f>
        <v>0.58099999999999996</v>
      </c>
      <c r="AI36" s="519">
        <f t="shared" si="14"/>
        <v>0.192</v>
      </c>
      <c r="AJ36" s="514">
        <f>SUM(AJ29:AJ31)</f>
        <v>5.2999999999999999E-2</v>
      </c>
      <c r="AK36" s="514"/>
      <c r="AL36" s="514"/>
      <c r="AM36" s="515">
        <f>SUM(AM29:AM35)</f>
        <v>0.14000000000000001</v>
      </c>
      <c r="AN36" s="515">
        <f>SUM(AN30:AN32)+AN34+AN35</f>
        <v>0.13799999999999998</v>
      </c>
      <c r="AO36" s="515">
        <f>SUM(AO29:AO32)+AO35</f>
        <v>8.6999999999999994E-2</v>
      </c>
      <c r="AP36" s="515">
        <f>AP31</f>
        <v>1.2999999999999999E-2</v>
      </c>
      <c r="AQ36" s="514">
        <f>AQ30</f>
        <v>1.0999999999999999E-2</v>
      </c>
      <c r="AR36" s="514">
        <f>SUM(AR29:AR32)+AR35</f>
        <v>0.14600000000000002</v>
      </c>
      <c r="AS36" s="424">
        <f>SUM(AS30:AS31)+AS33</f>
        <v>0.20900000000000002</v>
      </c>
      <c r="AT36" s="421">
        <f>AT27+AT30+AT31+AT33+AT35</f>
        <v>0.34400000000000008</v>
      </c>
      <c r="AU36" s="421">
        <f>SUM(AU29:AU35)+AU27</f>
        <v>0.80900000000000005</v>
      </c>
      <c r="AV36" s="421">
        <f>SUM(AV29:AV35)+AV27</f>
        <v>0.81300000000000006</v>
      </c>
    </row>
    <row r="37" spans="1:48" x14ac:dyDescent="0.25">
      <c r="A37" s="44"/>
      <c r="B37" s="39"/>
      <c r="C37" s="40"/>
      <c r="D37" s="71"/>
      <c r="E37" s="72"/>
      <c r="F37" s="71"/>
      <c r="G37" s="63"/>
      <c r="H37" s="63"/>
      <c r="I37" s="79"/>
      <c r="J37" s="424"/>
      <c r="K37" s="421"/>
      <c r="L37" s="421"/>
      <c r="M37" s="41"/>
      <c r="N37" s="41"/>
      <c r="O37" s="41"/>
      <c r="P37" s="41"/>
      <c r="Q37" s="41"/>
      <c r="R37" s="41"/>
      <c r="S37" s="41"/>
      <c r="T37" s="41"/>
      <c r="U37" s="41"/>
      <c r="V37" s="41"/>
      <c r="W37" s="41"/>
      <c r="X37" s="41"/>
      <c r="Y37" s="41"/>
      <c r="Z37" s="41"/>
      <c r="AA37" s="41"/>
      <c r="AB37" s="42"/>
      <c r="AC37" s="505"/>
      <c r="AD37" s="505"/>
      <c r="AE37" s="505"/>
      <c r="AF37" s="505"/>
      <c r="AG37" s="505"/>
      <c r="AH37" s="505"/>
      <c r="AI37" s="519"/>
      <c r="AJ37" s="507"/>
      <c r="AK37" s="516"/>
      <c r="AL37" s="516"/>
      <c r="AM37" s="516"/>
      <c r="AN37" s="516"/>
      <c r="AO37" s="516"/>
      <c r="AP37" s="516"/>
      <c r="AQ37" s="516"/>
      <c r="AR37" s="517"/>
      <c r="AS37" s="424"/>
      <c r="AT37" s="421"/>
      <c r="AU37" s="421"/>
      <c r="AV37" s="506"/>
    </row>
    <row r="38" spans="1:48" x14ac:dyDescent="0.25">
      <c r="A38" s="25" t="s">
        <v>84</v>
      </c>
      <c r="B38" s="39"/>
      <c r="C38" s="40"/>
      <c r="D38" s="71"/>
      <c r="E38" s="72"/>
      <c r="F38" s="71"/>
      <c r="G38" s="63"/>
      <c r="H38" s="63"/>
      <c r="I38" s="79"/>
      <c r="J38" s="424"/>
      <c r="K38" s="421"/>
      <c r="L38" s="421"/>
      <c r="M38" s="41"/>
      <c r="N38" s="41"/>
      <c r="O38" s="41"/>
      <c r="P38" s="41"/>
      <c r="Q38" s="41"/>
      <c r="R38" s="41"/>
      <c r="S38" s="41"/>
      <c r="T38" s="41"/>
      <c r="U38" s="41"/>
      <c r="V38" s="41"/>
      <c r="W38" s="41"/>
      <c r="X38" s="41"/>
      <c r="Y38" s="41"/>
      <c r="Z38" s="41"/>
      <c r="AA38" s="41"/>
      <c r="AB38" s="42"/>
      <c r="AC38" s="505"/>
      <c r="AD38" s="505"/>
      <c r="AE38" s="505"/>
      <c r="AF38" s="505"/>
      <c r="AG38" s="505"/>
      <c r="AH38" s="505"/>
      <c r="AI38" s="519"/>
      <c r="AJ38" s="517"/>
      <c r="AK38" s="517"/>
      <c r="AL38" s="517"/>
      <c r="AM38" s="517"/>
      <c r="AN38" s="517"/>
      <c r="AO38" s="517"/>
      <c r="AP38" s="517"/>
      <c r="AQ38" s="517"/>
      <c r="AR38" s="517"/>
      <c r="AS38" s="424"/>
      <c r="AT38" s="421"/>
      <c r="AU38" s="421"/>
      <c r="AV38" s="506"/>
    </row>
    <row r="39" spans="1:48" x14ac:dyDescent="0.25">
      <c r="A39" s="36" t="s">
        <v>86</v>
      </c>
      <c r="B39" s="39" t="s">
        <v>62</v>
      </c>
      <c r="C39" s="40">
        <f>COUNT(J39:AV39)</f>
        <v>23</v>
      </c>
      <c r="D39" s="71">
        <f>MIN(J39:AV39)</f>
        <v>0.05</v>
      </c>
      <c r="E39" s="72">
        <f>AVERAGE(J39:AV39)</f>
        <v>0.19217391304347822</v>
      </c>
      <c r="F39" s="71">
        <f>MAX(J39:AV39)</f>
        <v>0.25</v>
      </c>
      <c r="G39" s="63">
        <f>STDEV(J39:AV39)</f>
        <v>8.8315370933280971E-2</v>
      </c>
      <c r="H39" s="63">
        <f>PERCENTILE(J39:AV39,0.75)</f>
        <v>0.25</v>
      </c>
      <c r="I39" s="79">
        <f>PERCENTILE(J39:AV39,0.9)</f>
        <v>0.25</v>
      </c>
      <c r="J39" s="488">
        <v>0.25</v>
      </c>
      <c r="K39" s="330">
        <v>0.25</v>
      </c>
      <c r="L39" s="330">
        <v>0.25</v>
      </c>
      <c r="M39" s="330">
        <v>0.25</v>
      </c>
      <c r="N39" s="330">
        <v>0.25</v>
      </c>
      <c r="O39" s="330">
        <v>0.25</v>
      </c>
      <c r="P39" s="41"/>
      <c r="Q39" s="41"/>
      <c r="R39" s="68">
        <v>0.25</v>
      </c>
      <c r="S39" s="41"/>
      <c r="T39" s="41"/>
      <c r="U39" s="41"/>
      <c r="V39" s="41"/>
      <c r="W39" s="68">
        <v>0.25</v>
      </c>
      <c r="X39" s="41"/>
      <c r="Y39" s="41"/>
      <c r="Z39" s="41"/>
      <c r="AA39" s="41"/>
      <c r="AB39" s="42"/>
      <c r="AC39" s="330">
        <v>0.25</v>
      </c>
      <c r="AD39" s="330">
        <v>0.25</v>
      </c>
      <c r="AE39" s="330">
        <v>0.25</v>
      </c>
      <c r="AF39" s="330">
        <v>0.25</v>
      </c>
      <c r="AG39" s="330">
        <v>0.25</v>
      </c>
      <c r="AH39" s="330">
        <v>0.25</v>
      </c>
      <c r="AI39" s="197">
        <v>0.25</v>
      </c>
      <c r="AJ39" s="483">
        <v>0.05</v>
      </c>
      <c r="AK39" s="483">
        <v>0.05</v>
      </c>
      <c r="AL39" s="483">
        <v>0.05</v>
      </c>
      <c r="AM39" s="483">
        <v>0.05</v>
      </c>
      <c r="AN39" s="484">
        <v>0.19</v>
      </c>
      <c r="AO39" s="483">
        <v>0.05</v>
      </c>
      <c r="AP39" s="484">
        <v>0.18</v>
      </c>
      <c r="AQ39" s="483">
        <v>0.05</v>
      </c>
      <c r="AR39" s="517"/>
      <c r="AS39" s="424"/>
      <c r="AT39" s="421"/>
      <c r="AU39" s="421"/>
      <c r="AV39" s="506"/>
    </row>
    <row r="40" spans="1:48" x14ac:dyDescent="0.25">
      <c r="A40" s="36" t="s">
        <v>88</v>
      </c>
      <c r="B40" s="39" t="s">
        <v>62</v>
      </c>
      <c r="C40" s="40">
        <f>COUNT(J40:AV40)</f>
        <v>23</v>
      </c>
      <c r="D40" s="71">
        <f>MIN(J40:AV40)</f>
        <v>0.05</v>
      </c>
      <c r="E40" s="72">
        <f>AVERAGE(J40:AV40)</f>
        <v>6.956521739130439E-2</v>
      </c>
      <c r="F40" s="71">
        <f>MAX(J40:AV40)</f>
        <v>0.5</v>
      </c>
      <c r="G40" s="63">
        <f>STDEV(J40:AV40)</f>
        <v>9.3831486325683611E-2</v>
      </c>
      <c r="H40" s="63">
        <f>PERCENTILE(J40:AV40,0.75)</f>
        <v>0.05</v>
      </c>
      <c r="I40" s="79">
        <f>PERCENTILE(J40:AV40,0.9)</f>
        <v>0.05</v>
      </c>
      <c r="J40" s="488">
        <v>0.05</v>
      </c>
      <c r="K40" s="330">
        <v>0.5</v>
      </c>
      <c r="L40" s="330">
        <v>0.05</v>
      </c>
      <c r="M40" s="330">
        <v>0.05</v>
      </c>
      <c r="N40" s="330">
        <v>0.05</v>
      </c>
      <c r="O40" s="330">
        <v>0.05</v>
      </c>
      <c r="P40" s="41"/>
      <c r="Q40" s="41"/>
      <c r="R40" s="68">
        <v>0.05</v>
      </c>
      <c r="S40" s="41"/>
      <c r="T40" s="41"/>
      <c r="U40" s="41"/>
      <c r="V40" s="41"/>
      <c r="W40" s="68">
        <v>0.05</v>
      </c>
      <c r="X40" s="41"/>
      <c r="Y40" s="41"/>
      <c r="Z40" s="41"/>
      <c r="AA40" s="41"/>
      <c r="AB40" s="42"/>
      <c r="AC40" s="330">
        <v>0.05</v>
      </c>
      <c r="AD40" s="330">
        <v>0.05</v>
      </c>
      <c r="AE40" s="330">
        <v>0.05</v>
      </c>
      <c r="AF40" s="330">
        <v>0.05</v>
      </c>
      <c r="AG40" s="330">
        <v>0.05</v>
      </c>
      <c r="AH40" s="330">
        <v>0.05</v>
      </c>
      <c r="AI40" s="197">
        <v>0.05</v>
      </c>
      <c r="AJ40" s="483">
        <v>0.05</v>
      </c>
      <c r="AK40" s="483">
        <v>0.05</v>
      </c>
      <c r="AL40" s="483">
        <v>0.05</v>
      </c>
      <c r="AM40" s="483">
        <v>0.05</v>
      </c>
      <c r="AN40" s="483">
        <v>0.05</v>
      </c>
      <c r="AO40" s="483">
        <v>0.05</v>
      </c>
      <c r="AP40" s="483">
        <v>0.05</v>
      </c>
      <c r="AQ40" s="483">
        <v>0.05</v>
      </c>
      <c r="AR40" s="517"/>
      <c r="AS40" s="424"/>
      <c r="AT40" s="421"/>
      <c r="AU40" s="421"/>
      <c r="AV40" s="506"/>
    </row>
    <row r="41" spans="1:48" x14ac:dyDescent="0.25">
      <c r="A41" s="36" t="s">
        <v>89</v>
      </c>
      <c r="B41" s="39" t="s">
        <v>62</v>
      </c>
      <c r="C41" s="40">
        <f>COUNT(J41:AV41)</f>
        <v>27</v>
      </c>
      <c r="D41" s="71">
        <f>MIN(J41:AV41)</f>
        <v>0.05</v>
      </c>
      <c r="E41" s="74">
        <f>AVERAGE(J41:AV41)</f>
        <v>2.2685185185185186</v>
      </c>
      <c r="F41" s="74">
        <f>MAX(J41:AV41)</f>
        <v>8.6</v>
      </c>
      <c r="G41" s="63">
        <f>STDEV(J41:AV41)</f>
        <v>2.6015242628175672</v>
      </c>
      <c r="H41" s="63">
        <f>PERCENTILE(J41:AV41,0.75)</f>
        <v>2.9</v>
      </c>
      <c r="I41" s="166">
        <f>PERCENTILE(J41:AV41,0.9)</f>
        <v>6.8000000000000007</v>
      </c>
      <c r="J41" s="424">
        <v>0.21</v>
      </c>
      <c r="K41" s="421">
        <v>2.8</v>
      </c>
      <c r="L41" s="421">
        <v>3</v>
      </c>
      <c r="M41" s="421">
        <v>0.56000000000000005</v>
      </c>
      <c r="N41" s="421">
        <v>6.6</v>
      </c>
      <c r="O41" s="421">
        <v>1</v>
      </c>
      <c r="P41" s="41"/>
      <c r="Q41" s="41"/>
      <c r="R41" s="41">
        <v>0.95</v>
      </c>
      <c r="S41" s="41"/>
      <c r="T41" s="41"/>
      <c r="U41" s="41"/>
      <c r="V41" s="41"/>
      <c r="W41" s="41">
        <v>0.71</v>
      </c>
      <c r="X41" s="41"/>
      <c r="Y41" s="41"/>
      <c r="Z41" s="41"/>
      <c r="AA41" s="41"/>
      <c r="AB41" s="42"/>
      <c r="AC41" s="505">
        <v>2</v>
      </c>
      <c r="AD41" s="505">
        <v>1</v>
      </c>
      <c r="AE41" s="505">
        <v>1.2</v>
      </c>
      <c r="AF41" s="505">
        <v>1.1000000000000001</v>
      </c>
      <c r="AG41" s="505">
        <v>1.8</v>
      </c>
      <c r="AH41" s="505">
        <v>4.5</v>
      </c>
      <c r="AI41" s="519">
        <v>2.2000000000000002</v>
      </c>
      <c r="AJ41" s="483">
        <v>0.05</v>
      </c>
      <c r="AK41" s="483">
        <v>0.05</v>
      </c>
      <c r="AL41" s="484">
        <v>0.47</v>
      </c>
      <c r="AM41" s="484">
        <v>1</v>
      </c>
      <c r="AN41" s="484">
        <v>0.76</v>
      </c>
      <c r="AO41" s="484">
        <v>0.15</v>
      </c>
      <c r="AP41" s="484">
        <v>0.49</v>
      </c>
      <c r="AQ41" s="483">
        <v>0.05</v>
      </c>
      <c r="AR41" s="518"/>
      <c r="AS41" s="424">
        <v>4.7</v>
      </c>
      <c r="AT41" s="421">
        <v>8.1999999999999993</v>
      </c>
      <c r="AU41" s="507">
        <v>8.6</v>
      </c>
      <c r="AV41" s="508">
        <v>7.1</v>
      </c>
    </row>
    <row r="42" spans="1:48" x14ac:dyDescent="0.25">
      <c r="A42" s="36" t="s">
        <v>90</v>
      </c>
      <c r="B42" s="39" t="s">
        <v>62</v>
      </c>
      <c r="C42" s="40">
        <f>COUNT(J42:AV42)</f>
        <v>15</v>
      </c>
      <c r="D42" s="71">
        <f>MIN(J42:AV42)</f>
        <v>0.05</v>
      </c>
      <c r="E42" s="72">
        <f>AVERAGE(J42:AV42)</f>
        <v>0.15133333333333326</v>
      </c>
      <c r="F42" s="71">
        <f>MAX(J42:AV42)</f>
        <v>0.85</v>
      </c>
      <c r="G42" s="63">
        <f>STDEV(J42:AV42)</f>
        <v>0.22887509590125679</v>
      </c>
      <c r="H42" s="63">
        <f>PERCENTILE(J42:AV42,0.75)</f>
        <v>8.4999999999999992E-2</v>
      </c>
      <c r="I42" s="79">
        <f>PERCENTILE(J42:AV42,0.9)</f>
        <v>0.39999999999999991</v>
      </c>
      <c r="J42" s="488">
        <v>0.05</v>
      </c>
      <c r="K42" s="330">
        <v>0.5</v>
      </c>
      <c r="L42" s="421">
        <v>0.85</v>
      </c>
      <c r="M42" s="421">
        <v>0.12</v>
      </c>
      <c r="N42" s="330">
        <v>0.25</v>
      </c>
      <c r="O42" s="330">
        <v>0.05</v>
      </c>
      <c r="P42" s="41"/>
      <c r="Q42" s="41"/>
      <c r="R42" s="68">
        <v>0.05</v>
      </c>
      <c r="S42" s="41"/>
      <c r="T42" s="41"/>
      <c r="U42" s="41"/>
      <c r="V42" s="41"/>
      <c r="W42" s="68">
        <v>0.05</v>
      </c>
      <c r="X42" s="41"/>
      <c r="Y42" s="41"/>
      <c r="Z42" s="41"/>
      <c r="AA42" s="41"/>
      <c r="AB42" s="42"/>
      <c r="AC42" s="330">
        <v>0.05</v>
      </c>
      <c r="AD42" s="330">
        <v>0.05</v>
      </c>
      <c r="AE42" s="330">
        <v>0.05</v>
      </c>
      <c r="AF42" s="330">
        <v>0.05</v>
      </c>
      <c r="AG42" s="330">
        <v>0.05</v>
      </c>
      <c r="AH42" s="330">
        <v>0.05</v>
      </c>
      <c r="AI42" s="197">
        <v>0.05</v>
      </c>
      <c r="AJ42" s="517"/>
      <c r="AK42" s="517"/>
      <c r="AL42" s="517"/>
      <c r="AM42" s="517"/>
      <c r="AN42" s="517"/>
      <c r="AO42" s="517"/>
      <c r="AP42" s="517"/>
      <c r="AQ42" s="517"/>
      <c r="AR42" s="517"/>
      <c r="AS42" s="424"/>
      <c r="AT42" s="421"/>
      <c r="AU42" s="421"/>
      <c r="AV42" s="506"/>
    </row>
    <row r="43" spans="1:48" x14ac:dyDescent="0.25">
      <c r="A43" s="36"/>
      <c r="B43" s="39"/>
      <c r="C43" s="40"/>
      <c r="D43" s="71"/>
      <c r="E43" s="72"/>
      <c r="F43" s="71"/>
      <c r="G43" s="63"/>
      <c r="H43" s="63"/>
      <c r="I43" s="79"/>
      <c r="J43" s="424"/>
      <c r="K43" s="421"/>
      <c r="L43" s="421"/>
      <c r="M43" s="41"/>
      <c r="N43" s="41"/>
      <c r="O43" s="41"/>
      <c r="P43" s="41"/>
      <c r="Q43" s="41"/>
      <c r="R43" s="41"/>
      <c r="S43" s="41"/>
      <c r="T43" s="41"/>
      <c r="U43" s="41"/>
      <c r="V43" s="41"/>
      <c r="W43" s="41"/>
      <c r="X43" s="41"/>
      <c r="Y43" s="41"/>
      <c r="Z43" s="41"/>
      <c r="AA43" s="41"/>
      <c r="AB43" s="42"/>
      <c r="AC43" s="421"/>
      <c r="AD43" s="421"/>
      <c r="AE43" s="421"/>
      <c r="AF43" s="421"/>
      <c r="AG43" s="421"/>
      <c r="AH43" s="421"/>
      <c r="AI43" s="506"/>
      <c r="AJ43" s="517"/>
      <c r="AK43" s="517"/>
      <c r="AL43" s="517"/>
      <c r="AM43" s="517"/>
      <c r="AN43" s="517"/>
      <c r="AO43" s="517"/>
      <c r="AP43" s="517"/>
      <c r="AQ43" s="517"/>
      <c r="AR43" s="517"/>
      <c r="AS43" s="424"/>
      <c r="AT43" s="421"/>
      <c r="AU43" s="421"/>
      <c r="AV43" s="506"/>
    </row>
    <row r="44" spans="1:48" x14ac:dyDescent="0.25">
      <c r="A44" s="25" t="s">
        <v>91</v>
      </c>
      <c r="B44" s="39"/>
      <c r="C44" s="40"/>
      <c r="D44" s="71"/>
      <c r="E44" s="72"/>
      <c r="F44" s="71"/>
      <c r="G44" s="63"/>
      <c r="H44" s="63"/>
      <c r="I44" s="79"/>
      <c r="J44" s="424"/>
      <c r="K44" s="421"/>
      <c r="L44" s="421"/>
      <c r="M44" s="41"/>
      <c r="N44" s="41"/>
      <c r="O44" s="41"/>
      <c r="P44" s="41"/>
      <c r="Q44" s="41"/>
      <c r="R44" s="41"/>
      <c r="S44" s="41"/>
      <c r="T44" s="41"/>
      <c r="U44" s="41"/>
      <c r="V44" s="41"/>
      <c r="W44" s="41"/>
      <c r="X44" s="41"/>
      <c r="Y44" s="41"/>
      <c r="Z44" s="41"/>
      <c r="AA44" s="41"/>
      <c r="AB44" s="42"/>
      <c r="AC44" s="421"/>
      <c r="AD44" s="421"/>
      <c r="AE44" s="421"/>
      <c r="AF44" s="421"/>
      <c r="AG44" s="421"/>
      <c r="AH44" s="421"/>
      <c r="AI44" s="506"/>
      <c r="AJ44" s="517"/>
      <c r="AK44" s="517"/>
      <c r="AL44" s="517"/>
      <c r="AM44" s="517"/>
      <c r="AN44" s="517"/>
      <c r="AO44" s="517"/>
      <c r="AP44" s="517"/>
      <c r="AQ44" s="517"/>
      <c r="AR44" s="517"/>
      <c r="AS44" s="424"/>
      <c r="AT44" s="421"/>
      <c r="AU44" s="421"/>
      <c r="AV44" s="506"/>
    </row>
    <row r="45" spans="1:48" x14ac:dyDescent="0.25">
      <c r="A45" s="36" t="s">
        <v>92</v>
      </c>
      <c r="B45" s="39" t="s">
        <v>62</v>
      </c>
      <c r="C45" s="40">
        <f>COUNT(J45:AV45)</f>
        <v>9</v>
      </c>
      <c r="D45" s="71">
        <f>MIN(J45:AV45)</f>
        <v>0.05</v>
      </c>
      <c r="E45" s="72">
        <f>AVERAGE(J45:AV45)</f>
        <v>1.236666666666667</v>
      </c>
      <c r="F45" s="71">
        <f>MAX(J45:AV45)</f>
        <v>4.5</v>
      </c>
      <c r="G45" s="75">
        <f>STDEV(J45:AV45)</f>
        <v>1.7133082034473535</v>
      </c>
      <c r="H45" s="75">
        <f>PERCENTILE(J45:AV45,0.75)</f>
        <v>1.4</v>
      </c>
      <c r="I45" s="79">
        <f>PERCENTILE(J45:AV45,0.9)</f>
        <v>3.9399999999999995</v>
      </c>
      <c r="J45" s="424"/>
      <c r="K45" s="421"/>
      <c r="L45" s="421"/>
      <c r="M45" s="41"/>
      <c r="N45" s="41"/>
      <c r="O45" s="41"/>
      <c r="P45" s="41"/>
      <c r="Q45" s="41"/>
      <c r="R45" s="41"/>
      <c r="S45" s="41"/>
      <c r="T45" s="41"/>
      <c r="U45" s="41"/>
      <c r="V45" s="41"/>
      <c r="W45" s="41"/>
      <c r="X45" s="41"/>
      <c r="Y45" s="41"/>
      <c r="Z45" s="41"/>
      <c r="AA45" s="41"/>
      <c r="AB45" s="42"/>
      <c r="AC45" s="421"/>
      <c r="AD45" s="421"/>
      <c r="AE45" s="421"/>
      <c r="AF45" s="421"/>
      <c r="AG45" s="421"/>
      <c r="AH45" s="421"/>
      <c r="AI45" s="506"/>
      <c r="AJ45" s="485"/>
      <c r="AK45" s="485"/>
      <c r="AL45" s="529"/>
      <c r="AM45" s="529"/>
      <c r="AN45" s="485">
        <v>1.4</v>
      </c>
      <c r="AO45" s="485">
        <v>4.5</v>
      </c>
      <c r="AP45" s="520">
        <v>3.8</v>
      </c>
      <c r="AQ45" s="483">
        <v>0.05</v>
      </c>
      <c r="AR45" s="522">
        <v>0.16</v>
      </c>
      <c r="AS45" s="424">
        <v>0.63</v>
      </c>
      <c r="AT45" s="421">
        <v>0.38</v>
      </c>
      <c r="AU45" s="330">
        <v>0.05</v>
      </c>
      <c r="AV45" s="508">
        <v>0.16</v>
      </c>
    </row>
    <row r="46" spans="1:48" s="37" customFormat="1" x14ac:dyDescent="0.25">
      <c r="A46" s="36"/>
      <c r="C46" s="40"/>
      <c r="D46" s="71"/>
      <c r="E46" s="72"/>
      <c r="F46" s="71"/>
      <c r="G46" s="63"/>
      <c r="H46" s="63"/>
      <c r="I46" s="79"/>
      <c r="J46" s="424"/>
      <c r="K46" s="421"/>
      <c r="L46" s="421"/>
      <c r="M46" s="41"/>
      <c r="N46" s="41"/>
      <c r="O46" s="41"/>
      <c r="P46" s="41"/>
      <c r="Q46" s="41"/>
      <c r="R46" s="41"/>
      <c r="S46" s="41"/>
      <c r="T46" s="41"/>
      <c r="U46" s="41"/>
      <c r="V46" s="41"/>
      <c r="W46" s="41"/>
      <c r="X46" s="41"/>
      <c r="Y46" s="41"/>
      <c r="Z46" s="41"/>
      <c r="AA46" s="41"/>
      <c r="AB46" s="42"/>
      <c r="AC46" s="41"/>
      <c r="AD46" s="41"/>
      <c r="AE46" s="41"/>
      <c r="AF46" s="41"/>
      <c r="AG46" s="41"/>
      <c r="AH46" s="41"/>
      <c r="AI46" s="42"/>
      <c r="AJ46" s="41"/>
      <c r="AK46" s="41"/>
      <c r="AL46" s="41"/>
      <c r="AM46" s="41"/>
      <c r="AN46" s="41"/>
      <c r="AO46" s="41"/>
      <c r="AP46" s="41"/>
      <c r="AQ46" s="41"/>
      <c r="AR46" s="41"/>
      <c r="AS46" s="40"/>
      <c r="AT46" s="41"/>
      <c r="AU46" s="41"/>
      <c r="AV46" s="42"/>
    </row>
    <row r="47" spans="1:48" x14ac:dyDescent="0.25">
      <c r="A47" s="25" t="s">
        <v>93</v>
      </c>
      <c r="B47" s="37"/>
      <c r="C47" s="40"/>
      <c r="D47" s="71"/>
      <c r="E47" s="72"/>
      <c r="F47" s="71"/>
      <c r="G47" s="63"/>
      <c r="H47" s="63"/>
      <c r="I47" s="79"/>
      <c r="J47" s="40"/>
      <c r="K47" s="41"/>
      <c r="L47" s="41"/>
      <c r="M47" s="41"/>
      <c r="N47" s="41"/>
      <c r="O47" s="41"/>
      <c r="P47" s="41"/>
      <c r="Q47" s="41"/>
      <c r="R47" s="41"/>
      <c r="S47" s="41"/>
      <c r="T47" s="41"/>
      <c r="U47" s="41"/>
      <c r="V47" s="41"/>
      <c r="W47" s="41"/>
      <c r="X47" s="41"/>
      <c r="Y47" s="41"/>
      <c r="Z47" s="41"/>
      <c r="AA47" s="41"/>
      <c r="AB47" s="42"/>
      <c r="AC47" s="41"/>
      <c r="AD47" s="41"/>
      <c r="AE47" s="41"/>
      <c r="AF47" s="41"/>
      <c r="AG47" s="41"/>
      <c r="AH47" s="41"/>
      <c r="AI47" s="42"/>
      <c r="AJ47" s="41"/>
      <c r="AK47" s="41"/>
      <c r="AL47" s="41"/>
      <c r="AM47" s="41"/>
      <c r="AN47" s="41"/>
      <c r="AO47" s="41"/>
      <c r="AP47" s="41"/>
      <c r="AQ47" s="41"/>
      <c r="AR47" s="41"/>
      <c r="AS47" s="40"/>
      <c r="AT47" s="41"/>
      <c r="AU47" s="41"/>
      <c r="AV47" s="42"/>
    </row>
    <row r="48" spans="1:48" x14ac:dyDescent="0.25">
      <c r="A48" s="36" t="s">
        <v>95</v>
      </c>
      <c r="B48" s="37" t="s">
        <v>62</v>
      </c>
      <c r="C48" s="40">
        <f>COUNT(J48:AV48)</f>
        <v>0</v>
      </c>
      <c r="D48" s="71">
        <f>MIN(J48:AV48)</f>
        <v>0</v>
      </c>
      <c r="E48" s="72" t="e">
        <f>AVERAGE(J48:AV48)</f>
        <v>#DIV/0!</v>
      </c>
      <c r="F48" s="71">
        <f>MAX(J48:AV48)</f>
        <v>0</v>
      </c>
      <c r="G48" s="63" t="e">
        <f>STDEV(J48:AV48)</f>
        <v>#DIV/0!</v>
      </c>
      <c r="H48" s="63" t="e">
        <f>PERCENTILE(J48:AV48,0.75)</f>
        <v>#NUM!</v>
      </c>
      <c r="I48" s="79" t="e">
        <f>PERCENTILE(J48:AV48,0.9)</f>
        <v>#NUM!</v>
      </c>
      <c r="J48" s="40"/>
      <c r="K48" s="41"/>
      <c r="L48" s="41"/>
      <c r="M48" s="41"/>
      <c r="N48" s="41"/>
      <c r="O48" s="41"/>
      <c r="P48" s="41"/>
      <c r="Q48" s="41"/>
      <c r="R48" s="41"/>
      <c r="S48" s="41"/>
      <c r="T48" s="41"/>
      <c r="U48" s="41"/>
      <c r="V48" s="41"/>
      <c r="W48" s="41"/>
      <c r="X48" s="41"/>
      <c r="Y48" s="41"/>
      <c r="Z48" s="41"/>
      <c r="AA48" s="41"/>
      <c r="AB48" s="42"/>
      <c r="AC48" s="41"/>
      <c r="AD48" s="41"/>
      <c r="AE48" s="41"/>
      <c r="AF48" s="41"/>
      <c r="AG48" s="41"/>
      <c r="AH48" s="41"/>
      <c r="AI48" s="42"/>
      <c r="AJ48" s="41"/>
      <c r="AK48" s="41"/>
      <c r="AL48" s="41"/>
      <c r="AM48" s="41"/>
      <c r="AN48" s="41"/>
      <c r="AO48" s="41"/>
      <c r="AP48" s="41"/>
      <c r="AQ48" s="41"/>
      <c r="AR48" s="41"/>
      <c r="AS48" s="40"/>
      <c r="AT48" s="41"/>
      <c r="AU48" s="41"/>
      <c r="AV48" s="42"/>
    </row>
    <row r="49" spans="1:49" x14ac:dyDescent="0.25">
      <c r="A49" s="36" t="s">
        <v>96</v>
      </c>
      <c r="B49" s="37" t="s">
        <v>62</v>
      </c>
      <c r="C49" s="40">
        <f>COUNT(J49:AV49)</f>
        <v>0</v>
      </c>
      <c r="D49" s="71">
        <f>MIN(J49:AV49)</f>
        <v>0</v>
      </c>
      <c r="E49" s="72" t="e">
        <f>AVERAGE(J49:AV49)</f>
        <v>#DIV/0!</v>
      </c>
      <c r="F49" s="71">
        <f>MAX(J49:AV49)</f>
        <v>0</v>
      </c>
      <c r="G49" s="63" t="e">
        <f>STDEV(J49:AV49)</f>
        <v>#DIV/0!</v>
      </c>
      <c r="H49" s="63" t="e">
        <f>PERCENTILE(J49:AV49,0.75)</f>
        <v>#NUM!</v>
      </c>
      <c r="I49" s="79" t="e">
        <f>PERCENTILE(J49:AV49,0.9)</f>
        <v>#NUM!</v>
      </c>
      <c r="J49" s="40"/>
      <c r="K49" s="41"/>
      <c r="L49" s="41"/>
      <c r="M49" s="41"/>
      <c r="N49" s="41"/>
      <c r="O49" s="41"/>
      <c r="P49" s="41"/>
      <c r="Q49" s="41"/>
      <c r="R49" s="41"/>
      <c r="S49" s="41"/>
      <c r="T49" s="41"/>
      <c r="U49" s="41"/>
      <c r="V49" s="41"/>
      <c r="W49" s="41"/>
      <c r="X49" s="41"/>
      <c r="Y49" s="41"/>
      <c r="Z49" s="41"/>
      <c r="AA49" s="41"/>
      <c r="AB49" s="42"/>
      <c r="AC49" s="41"/>
      <c r="AD49" s="41"/>
      <c r="AE49" s="41"/>
      <c r="AF49" s="41"/>
      <c r="AG49" s="41"/>
      <c r="AH49" s="41"/>
      <c r="AI49" s="42"/>
      <c r="AJ49" s="41"/>
      <c r="AK49" s="41"/>
      <c r="AL49" s="41"/>
      <c r="AM49" s="41"/>
      <c r="AN49" s="41"/>
      <c r="AO49" s="41"/>
      <c r="AP49" s="41"/>
      <c r="AQ49" s="41"/>
      <c r="AR49" s="41"/>
      <c r="AS49" s="40"/>
      <c r="AT49" s="41"/>
      <c r="AU49" s="41"/>
      <c r="AV49" s="42"/>
    </row>
    <row r="50" spans="1:49" x14ac:dyDescent="0.25">
      <c r="A50" s="36" t="s">
        <v>98</v>
      </c>
      <c r="B50" s="37" t="s">
        <v>62</v>
      </c>
      <c r="C50" s="40">
        <f>COUNT(J50:AV50)</f>
        <v>0</v>
      </c>
      <c r="D50" s="71">
        <f>MIN(J50:AV50)</f>
        <v>0</v>
      </c>
      <c r="E50" s="72" t="e">
        <f>AVERAGE(J50:AV50)</f>
        <v>#DIV/0!</v>
      </c>
      <c r="F50" s="71">
        <f>MAX(J50:AV50)</f>
        <v>0</v>
      </c>
      <c r="G50" s="63" t="e">
        <f>STDEV(J50:AV50)</f>
        <v>#DIV/0!</v>
      </c>
      <c r="H50" s="63" t="e">
        <f>PERCENTILE(J50:AV50,0.75)</f>
        <v>#NUM!</v>
      </c>
      <c r="I50" s="79" t="e">
        <f>PERCENTILE(J50:AV50,0.9)</f>
        <v>#NUM!</v>
      </c>
      <c r="J50" s="40"/>
      <c r="K50" s="41"/>
      <c r="L50" s="41"/>
      <c r="M50" s="41"/>
      <c r="N50" s="41"/>
      <c r="O50" s="41"/>
      <c r="P50" s="41"/>
      <c r="Q50" s="41"/>
      <c r="R50" s="41"/>
      <c r="S50" s="41"/>
      <c r="T50" s="41"/>
      <c r="U50" s="41"/>
      <c r="V50" s="41"/>
      <c r="W50" s="41"/>
      <c r="X50" s="41"/>
      <c r="Y50" s="41"/>
      <c r="Z50" s="41"/>
      <c r="AA50" s="41"/>
      <c r="AB50" s="42"/>
      <c r="AC50" s="41"/>
      <c r="AD50" s="41"/>
      <c r="AE50" s="41"/>
      <c r="AF50" s="41"/>
      <c r="AG50" s="41"/>
      <c r="AH50" s="41"/>
      <c r="AI50" s="42"/>
      <c r="AJ50" s="41"/>
      <c r="AK50" s="41"/>
      <c r="AL50" s="41"/>
      <c r="AM50" s="41"/>
      <c r="AN50" s="41"/>
      <c r="AO50" s="41"/>
      <c r="AP50" s="41"/>
      <c r="AQ50" s="41"/>
      <c r="AR50" s="41"/>
      <c r="AS50" s="40"/>
      <c r="AT50" s="41"/>
      <c r="AU50" s="41"/>
      <c r="AV50" s="42"/>
    </row>
    <row r="51" spans="1:49" x14ac:dyDescent="0.25">
      <c r="A51" s="36" t="s">
        <v>99</v>
      </c>
      <c r="B51" s="37" t="s">
        <v>62</v>
      </c>
      <c r="C51" s="40">
        <f>COUNT(J51:AV51)</f>
        <v>0</v>
      </c>
      <c r="D51" s="71">
        <f>MIN(J51:AV51)</f>
        <v>0</v>
      </c>
      <c r="E51" s="72" t="e">
        <f>AVERAGE(J51:AV51)</f>
        <v>#DIV/0!</v>
      </c>
      <c r="F51" s="71">
        <f>MAX(J51:AV51)</f>
        <v>0</v>
      </c>
      <c r="G51" s="63" t="e">
        <f>STDEV(J51:AV51)</f>
        <v>#DIV/0!</v>
      </c>
      <c r="H51" s="63" t="e">
        <f>PERCENTILE(J51:AV51,0.75)</f>
        <v>#NUM!</v>
      </c>
      <c r="I51" s="79" t="e">
        <f>PERCENTILE(J51:AV51,0.9)</f>
        <v>#NUM!</v>
      </c>
      <c r="J51" s="40"/>
      <c r="K51" s="41"/>
      <c r="L51" s="41"/>
      <c r="M51" s="41"/>
      <c r="N51" s="41"/>
      <c r="O51" s="41"/>
      <c r="P51" s="41"/>
      <c r="Q51" s="41"/>
      <c r="R51" s="41"/>
      <c r="S51" s="41"/>
      <c r="T51" s="41"/>
      <c r="U51" s="41"/>
      <c r="V51" s="41"/>
      <c r="W51" s="41"/>
      <c r="X51" s="41"/>
      <c r="Y51" s="41"/>
      <c r="Z51" s="41"/>
      <c r="AA51" s="41"/>
      <c r="AB51" s="42"/>
      <c r="AC51" s="41"/>
      <c r="AD51" s="41"/>
      <c r="AE51" s="41"/>
      <c r="AF51" s="41"/>
      <c r="AG51" s="41"/>
      <c r="AH51" s="41"/>
      <c r="AI51" s="42"/>
      <c r="AJ51" s="41"/>
      <c r="AK51" s="41"/>
      <c r="AL51" s="41"/>
      <c r="AM51" s="41"/>
      <c r="AN51" s="41"/>
      <c r="AO51" s="41"/>
      <c r="AP51" s="41"/>
      <c r="AQ51" s="41"/>
      <c r="AR51" s="41"/>
      <c r="AS51" s="40"/>
      <c r="AT51" s="41"/>
      <c r="AU51" s="41"/>
      <c r="AV51" s="42"/>
    </row>
    <row r="52" spans="1:49" x14ac:dyDescent="0.25">
      <c r="A52" s="24" t="s">
        <v>100</v>
      </c>
      <c r="B52" s="22" t="s">
        <v>62</v>
      </c>
      <c r="C52" s="82">
        <f>COUNT(J52:AV52)</f>
        <v>0</v>
      </c>
      <c r="D52" s="178">
        <f>MIN(J52:AV52)</f>
        <v>0</v>
      </c>
      <c r="E52" s="100" t="e">
        <f>AVERAGE(J52:AV52)</f>
        <v>#DIV/0!</v>
      </c>
      <c r="F52" s="178">
        <f>MAX(J52:AV52)</f>
        <v>0</v>
      </c>
      <c r="G52" s="132" t="e">
        <f>STDEV(J52:AV52)</f>
        <v>#DIV/0!</v>
      </c>
      <c r="H52" s="132" t="e">
        <f>PERCENTILE(J52:AV52,0.75)</f>
        <v>#NUM!</v>
      </c>
      <c r="I52" s="165" t="e">
        <f>PERCENTILE(J52:AV52,0.9)</f>
        <v>#NUM!</v>
      </c>
      <c r="J52" s="82"/>
      <c r="K52" s="504"/>
      <c r="L52" s="504"/>
      <c r="M52" s="504"/>
      <c r="N52" s="504"/>
      <c r="O52" s="504"/>
      <c r="P52" s="504"/>
      <c r="Q52" s="504"/>
      <c r="R52" s="504"/>
      <c r="S52" s="504"/>
      <c r="T52" s="504"/>
      <c r="U52" s="504"/>
      <c r="V52" s="504"/>
      <c r="W52" s="504"/>
      <c r="X52" s="504"/>
      <c r="Y52" s="504"/>
      <c r="Z52" s="504"/>
      <c r="AA52" s="504"/>
      <c r="AB52" s="468"/>
      <c r="AC52" s="504"/>
      <c r="AD52" s="504"/>
      <c r="AE52" s="504"/>
      <c r="AF52" s="504"/>
      <c r="AG52" s="504"/>
      <c r="AH52" s="504"/>
      <c r="AI52" s="468"/>
      <c r="AJ52" s="504"/>
      <c r="AK52" s="504"/>
      <c r="AL52" s="504"/>
      <c r="AM52" s="504"/>
      <c r="AN52" s="504"/>
      <c r="AO52" s="504"/>
      <c r="AP52" s="504"/>
      <c r="AQ52" s="504"/>
      <c r="AR52" s="504"/>
      <c r="AS52" s="82"/>
      <c r="AT52" s="504"/>
      <c r="AU52" s="504"/>
      <c r="AV52" s="468"/>
    </row>
    <row r="53" spans="1:49" x14ac:dyDescent="0.25">
      <c r="J53" s="495">
        <f t="shared" ref="J53:AV53" si="15">COUNTA(J9:J52)</f>
        <v>22</v>
      </c>
      <c r="K53" s="495">
        <f t="shared" si="15"/>
        <v>23</v>
      </c>
      <c r="L53" s="495">
        <f t="shared" si="15"/>
        <v>23</v>
      </c>
      <c r="M53" s="495">
        <f t="shared" si="15"/>
        <v>19</v>
      </c>
      <c r="N53" s="495">
        <f t="shared" si="15"/>
        <v>23</v>
      </c>
      <c r="O53" s="495">
        <f t="shared" si="15"/>
        <v>22</v>
      </c>
      <c r="P53" s="495">
        <f t="shared" si="15"/>
        <v>19</v>
      </c>
      <c r="Q53" s="495">
        <f t="shared" si="15"/>
        <v>18</v>
      </c>
      <c r="R53" s="495">
        <f t="shared" si="15"/>
        <v>23</v>
      </c>
      <c r="S53" s="495">
        <f t="shared" si="15"/>
        <v>18</v>
      </c>
      <c r="T53" s="495">
        <f t="shared" si="15"/>
        <v>18</v>
      </c>
      <c r="U53" s="495">
        <f t="shared" si="15"/>
        <v>18</v>
      </c>
      <c r="V53" s="495">
        <f t="shared" si="15"/>
        <v>18</v>
      </c>
      <c r="W53" s="495">
        <f t="shared" si="15"/>
        <v>23</v>
      </c>
      <c r="X53" s="495">
        <f t="shared" si="15"/>
        <v>19</v>
      </c>
      <c r="Y53" s="495">
        <f t="shared" si="15"/>
        <v>19</v>
      </c>
      <c r="Z53" s="495">
        <f t="shared" si="15"/>
        <v>15</v>
      </c>
      <c r="AA53" s="494">
        <f t="shared" si="15"/>
        <v>17</v>
      </c>
      <c r="AB53" s="494">
        <f t="shared" si="15"/>
        <v>18</v>
      </c>
      <c r="AC53" s="494">
        <f t="shared" si="15"/>
        <v>22</v>
      </c>
      <c r="AD53" s="494">
        <f t="shared" si="15"/>
        <v>23</v>
      </c>
      <c r="AE53" s="494">
        <f t="shared" si="15"/>
        <v>23</v>
      </c>
      <c r="AF53" s="494">
        <f t="shared" si="15"/>
        <v>23</v>
      </c>
      <c r="AG53" s="494">
        <f t="shared" si="15"/>
        <v>23</v>
      </c>
      <c r="AH53" s="494">
        <f t="shared" si="15"/>
        <v>23</v>
      </c>
      <c r="AI53" s="494">
        <f t="shared" si="15"/>
        <v>23</v>
      </c>
      <c r="AJ53" s="494">
        <f t="shared" si="15"/>
        <v>22</v>
      </c>
      <c r="AK53" s="494">
        <f t="shared" si="15"/>
        <v>21</v>
      </c>
      <c r="AL53" s="494">
        <f t="shared" si="15"/>
        <v>21</v>
      </c>
      <c r="AM53" s="494">
        <f t="shared" si="15"/>
        <v>22</v>
      </c>
      <c r="AN53" s="494">
        <f t="shared" si="15"/>
        <v>23</v>
      </c>
      <c r="AO53" s="494">
        <f t="shared" si="15"/>
        <v>23</v>
      </c>
      <c r="AP53" s="494">
        <f t="shared" si="15"/>
        <v>23</v>
      </c>
      <c r="AQ53" s="494">
        <f t="shared" si="15"/>
        <v>23</v>
      </c>
      <c r="AR53" s="494">
        <f t="shared" si="15"/>
        <v>19</v>
      </c>
      <c r="AS53" s="494">
        <f t="shared" si="15"/>
        <v>21</v>
      </c>
      <c r="AT53" s="494">
        <f t="shared" si="15"/>
        <v>21</v>
      </c>
      <c r="AU53" s="494">
        <f t="shared" si="15"/>
        <v>21</v>
      </c>
      <c r="AV53" s="494">
        <f t="shared" si="15"/>
        <v>21</v>
      </c>
      <c r="AW53" s="494">
        <f>SUM(J53:AV53)</f>
        <v>816</v>
      </c>
    </row>
    <row r="54" spans="1:49" x14ac:dyDescent="0.25">
      <c r="A54" s="94" t="s">
        <v>214</v>
      </c>
    </row>
    <row r="56" spans="1:49" x14ac:dyDescent="0.25">
      <c r="A56" s="47" t="s">
        <v>104</v>
      </c>
    </row>
    <row r="57" spans="1:49" x14ac:dyDescent="0.25">
      <c r="A57" t="s">
        <v>105</v>
      </c>
      <c r="B57" s="48"/>
    </row>
    <row r="58" spans="1:49" x14ac:dyDescent="0.25">
      <c r="A58" t="s">
        <v>106</v>
      </c>
      <c r="B58" s="49"/>
    </row>
    <row r="59" spans="1:49" x14ac:dyDescent="0.25">
      <c r="A59" t="s">
        <v>107</v>
      </c>
      <c r="B59" s="50"/>
    </row>
  </sheetData>
  <sheetProtection algorithmName="SHA-512" hashValue="ONZvCfJ0YxoqbmgOvlpAa6TgD9NlazZp2nruJvHvqPJ5PiEqhmrS0yQYxpaugsUZZOBqoPLTg231WcE0arEhzw==" saltValue="67m+1+j9TZcnx0mJSKKSZg==" spinCount="100000" sheet="1" objects="1" scenarios="1"/>
  <mergeCells count="7">
    <mergeCell ref="AS3:AV3"/>
    <mergeCell ref="J4:L4"/>
    <mergeCell ref="AJ4:AR4"/>
    <mergeCell ref="AS4:AV4"/>
    <mergeCell ref="J3:AB3"/>
    <mergeCell ref="AC3:AI3"/>
    <mergeCell ref="AJ3:AR3"/>
  </mergeCells>
  <conditionalFormatting sqref="C9:C12 C15:C16 C19:C24 C27:C36 C39:C42 C45 C48:C52">
    <cfRule type="colorScale" priority="1">
      <colorScale>
        <cfvo type="num" val="0"/>
        <cfvo type="num" val="1"/>
        <cfvo type="num" val="5"/>
        <color theme="5"/>
        <color theme="9"/>
        <color theme="6"/>
      </colorScale>
    </cfRule>
  </conditionalFormatting>
  <hyperlinks>
    <hyperlink ref="AS5" location="Referencer!A16" display="[12]" xr:uid="{00000000-0004-0000-1200-000000000000}"/>
    <hyperlink ref="AT5:AV5" location="Referencer!A16" display="[12]" xr:uid="{00000000-0004-0000-1200-000001000000}"/>
    <hyperlink ref="AJ5" location="Referencer!A61" display="[56]" xr:uid="{00000000-0004-0000-1200-000002000000}"/>
    <hyperlink ref="AK5:AR5" location="Referencer!A61" display="[56]" xr:uid="{00000000-0004-0000-1200-000003000000}"/>
    <hyperlink ref="AC5:AI5" location="Referencer!A61" display="[56]" xr:uid="{00000000-0004-0000-1200-000004000000}"/>
    <hyperlink ref="J5:AB5" location="Referencer!A61" display="[56]" xr:uid="{00000000-0004-0000-1200-000005000000}"/>
  </hyperlinks>
  <pageMargins left="0.70866141732283472" right="0.70866141732283472" top="0.74803149606299213" bottom="0.74803149606299213" header="0.31496062992125984" footer="0.31496062992125984"/>
  <pageSetup paperSize="8" scale="4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B1:X40"/>
  <sheetViews>
    <sheetView zoomScale="87" zoomScaleNormal="87" workbookViewId="0">
      <selection activeCell="B2" sqref="B2:X40"/>
    </sheetView>
  </sheetViews>
  <sheetFormatPr defaultColWidth="9.140625" defaultRowHeight="15" x14ac:dyDescent="0.25"/>
  <cols>
    <col min="1" max="1" width="4.7109375" style="135" customWidth="1"/>
    <col min="2" max="16384" width="9.140625" style="135"/>
  </cols>
  <sheetData>
    <row r="1" spans="2:24" ht="15.75" thickBot="1" x14ac:dyDescent="0.3"/>
    <row r="2" spans="2:24" ht="15" customHeight="1" x14ac:dyDescent="0.25">
      <c r="B2" s="602" t="s">
        <v>623</v>
      </c>
      <c r="C2" s="611"/>
      <c r="D2" s="611"/>
      <c r="E2" s="611"/>
      <c r="F2" s="611"/>
      <c r="G2" s="611"/>
      <c r="H2" s="611"/>
      <c r="I2" s="611"/>
      <c r="J2" s="611"/>
      <c r="K2" s="611"/>
      <c r="L2" s="611"/>
      <c r="M2" s="611"/>
      <c r="N2" s="611"/>
      <c r="O2" s="611"/>
      <c r="P2" s="611"/>
      <c r="Q2" s="611"/>
      <c r="R2" s="611"/>
      <c r="S2" s="611"/>
      <c r="T2" s="611"/>
      <c r="U2" s="611"/>
      <c r="V2" s="611"/>
      <c r="W2" s="611"/>
      <c r="X2" s="612"/>
    </row>
    <row r="3" spans="2:24" x14ac:dyDescent="0.25">
      <c r="B3" s="613"/>
      <c r="C3" s="614"/>
      <c r="D3" s="614"/>
      <c r="E3" s="614"/>
      <c r="F3" s="614"/>
      <c r="G3" s="614"/>
      <c r="H3" s="614"/>
      <c r="I3" s="614"/>
      <c r="J3" s="614"/>
      <c r="K3" s="614"/>
      <c r="L3" s="614"/>
      <c r="M3" s="614"/>
      <c r="N3" s="614"/>
      <c r="O3" s="614"/>
      <c r="P3" s="614"/>
      <c r="Q3" s="614"/>
      <c r="R3" s="614"/>
      <c r="S3" s="614"/>
      <c r="T3" s="614"/>
      <c r="U3" s="614"/>
      <c r="V3" s="614"/>
      <c r="W3" s="614"/>
      <c r="X3" s="615"/>
    </row>
    <row r="4" spans="2:24" x14ac:dyDescent="0.25">
      <c r="B4" s="613"/>
      <c r="C4" s="614"/>
      <c r="D4" s="614"/>
      <c r="E4" s="614"/>
      <c r="F4" s="614"/>
      <c r="G4" s="614"/>
      <c r="H4" s="614"/>
      <c r="I4" s="614"/>
      <c r="J4" s="614"/>
      <c r="K4" s="614"/>
      <c r="L4" s="614"/>
      <c r="M4" s="614"/>
      <c r="N4" s="614"/>
      <c r="O4" s="614"/>
      <c r="P4" s="614"/>
      <c r="Q4" s="614"/>
      <c r="R4" s="614"/>
      <c r="S4" s="614"/>
      <c r="T4" s="614"/>
      <c r="U4" s="614"/>
      <c r="V4" s="614"/>
      <c r="W4" s="614"/>
      <c r="X4" s="615"/>
    </row>
    <row r="5" spans="2:24" x14ac:dyDescent="0.25">
      <c r="B5" s="613"/>
      <c r="C5" s="614"/>
      <c r="D5" s="614"/>
      <c r="E5" s="614"/>
      <c r="F5" s="614"/>
      <c r="G5" s="614"/>
      <c r="H5" s="614"/>
      <c r="I5" s="614"/>
      <c r="J5" s="614"/>
      <c r="K5" s="614"/>
      <c r="L5" s="614"/>
      <c r="M5" s="614"/>
      <c r="N5" s="614"/>
      <c r="O5" s="614"/>
      <c r="P5" s="614"/>
      <c r="Q5" s="614"/>
      <c r="R5" s="614"/>
      <c r="S5" s="614"/>
      <c r="T5" s="614"/>
      <c r="U5" s="614"/>
      <c r="V5" s="614"/>
      <c r="W5" s="614"/>
      <c r="X5" s="615"/>
    </row>
    <row r="6" spans="2:24" x14ac:dyDescent="0.25">
      <c r="B6" s="613"/>
      <c r="C6" s="614"/>
      <c r="D6" s="614"/>
      <c r="E6" s="614"/>
      <c r="F6" s="614"/>
      <c r="G6" s="614"/>
      <c r="H6" s="614"/>
      <c r="I6" s="614"/>
      <c r="J6" s="614"/>
      <c r="K6" s="614"/>
      <c r="L6" s="614"/>
      <c r="M6" s="614"/>
      <c r="N6" s="614"/>
      <c r="O6" s="614"/>
      <c r="P6" s="614"/>
      <c r="Q6" s="614"/>
      <c r="R6" s="614"/>
      <c r="S6" s="614"/>
      <c r="T6" s="614"/>
      <c r="U6" s="614"/>
      <c r="V6" s="614"/>
      <c r="W6" s="614"/>
      <c r="X6" s="615"/>
    </row>
    <row r="7" spans="2:24" x14ac:dyDescent="0.25">
      <c r="B7" s="613"/>
      <c r="C7" s="614"/>
      <c r="D7" s="614"/>
      <c r="E7" s="614"/>
      <c r="F7" s="614"/>
      <c r="G7" s="614"/>
      <c r="H7" s="614"/>
      <c r="I7" s="614"/>
      <c r="J7" s="614"/>
      <c r="K7" s="614"/>
      <c r="L7" s="614"/>
      <c r="M7" s="614"/>
      <c r="N7" s="614"/>
      <c r="O7" s="614"/>
      <c r="P7" s="614"/>
      <c r="Q7" s="614"/>
      <c r="R7" s="614"/>
      <c r="S7" s="614"/>
      <c r="T7" s="614"/>
      <c r="U7" s="614"/>
      <c r="V7" s="614"/>
      <c r="W7" s="614"/>
      <c r="X7" s="615"/>
    </row>
    <row r="8" spans="2:24" x14ac:dyDescent="0.25">
      <c r="B8" s="613"/>
      <c r="C8" s="614"/>
      <c r="D8" s="614"/>
      <c r="E8" s="614"/>
      <c r="F8" s="614"/>
      <c r="G8" s="614"/>
      <c r="H8" s="614"/>
      <c r="I8" s="614"/>
      <c r="J8" s="614"/>
      <c r="K8" s="614"/>
      <c r="L8" s="614"/>
      <c r="M8" s="614"/>
      <c r="N8" s="614"/>
      <c r="O8" s="614"/>
      <c r="P8" s="614"/>
      <c r="Q8" s="614"/>
      <c r="R8" s="614"/>
      <c r="S8" s="614"/>
      <c r="T8" s="614"/>
      <c r="U8" s="614"/>
      <c r="V8" s="614"/>
      <c r="W8" s="614"/>
      <c r="X8" s="615"/>
    </row>
    <row r="9" spans="2:24" x14ac:dyDescent="0.25">
      <c r="B9" s="613"/>
      <c r="C9" s="614"/>
      <c r="D9" s="614"/>
      <c r="E9" s="614"/>
      <c r="F9" s="614"/>
      <c r="G9" s="614"/>
      <c r="H9" s="614"/>
      <c r="I9" s="614"/>
      <c r="J9" s="614"/>
      <c r="K9" s="614"/>
      <c r="L9" s="614"/>
      <c r="M9" s="614"/>
      <c r="N9" s="614"/>
      <c r="O9" s="614"/>
      <c r="P9" s="614"/>
      <c r="Q9" s="614"/>
      <c r="R9" s="614"/>
      <c r="S9" s="614"/>
      <c r="T9" s="614"/>
      <c r="U9" s="614"/>
      <c r="V9" s="614"/>
      <c r="W9" s="614"/>
      <c r="X9" s="615"/>
    </row>
    <row r="10" spans="2:24" x14ac:dyDescent="0.25">
      <c r="B10" s="613"/>
      <c r="C10" s="614"/>
      <c r="D10" s="614"/>
      <c r="E10" s="614"/>
      <c r="F10" s="614"/>
      <c r="G10" s="614"/>
      <c r="H10" s="614"/>
      <c r="I10" s="614"/>
      <c r="J10" s="614"/>
      <c r="K10" s="614"/>
      <c r="L10" s="614"/>
      <c r="M10" s="614"/>
      <c r="N10" s="614"/>
      <c r="O10" s="614"/>
      <c r="P10" s="614"/>
      <c r="Q10" s="614"/>
      <c r="R10" s="614"/>
      <c r="S10" s="614"/>
      <c r="T10" s="614"/>
      <c r="U10" s="614"/>
      <c r="V10" s="614"/>
      <c r="W10" s="614"/>
      <c r="X10" s="615"/>
    </row>
    <row r="11" spans="2:24" x14ac:dyDescent="0.25">
      <c r="B11" s="613"/>
      <c r="C11" s="614"/>
      <c r="D11" s="614"/>
      <c r="E11" s="614"/>
      <c r="F11" s="614"/>
      <c r="G11" s="614"/>
      <c r="H11" s="614"/>
      <c r="I11" s="614"/>
      <c r="J11" s="614"/>
      <c r="K11" s="614"/>
      <c r="L11" s="614"/>
      <c r="M11" s="614"/>
      <c r="N11" s="614"/>
      <c r="O11" s="614"/>
      <c r="P11" s="614"/>
      <c r="Q11" s="614"/>
      <c r="R11" s="614"/>
      <c r="S11" s="614"/>
      <c r="T11" s="614"/>
      <c r="U11" s="614"/>
      <c r="V11" s="614"/>
      <c r="W11" s="614"/>
      <c r="X11" s="615"/>
    </row>
    <row r="12" spans="2:24" x14ac:dyDescent="0.25">
      <c r="B12" s="613"/>
      <c r="C12" s="614"/>
      <c r="D12" s="614"/>
      <c r="E12" s="614"/>
      <c r="F12" s="614"/>
      <c r="G12" s="614"/>
      <c r="H12" s="614"/>
      <c r="I12" s="614"/>
      <c r="J12" s="614"/>
      <c r="K12" s="614"/>
      <c r="L12" s="614"/>
      <c r="M12" s="614"/>
      <c r="N12" s="614"/>
      <c r="O12" s="614"/>
      <c r="P12" s="614"/>
      <c r="Q12" s="614"/>
      <c r="R12" s="614"/>
      <c r="S12" s="614"/>
      <c r="T12" s="614"/>
      <c r="U12" s="614"/>
      <c r="V12" s="614"/>
      <c r="W12" s="614"/>
      <c r="X12" s="615"/>
    </row>
    <row r="13" spans="2:24" x14ac:dyDescent="0.25">
      <c r="B13" s="613"/>
      <c r="C13" s="614"/>
      <c r="D13" s="614"/>
      <c r="E13" s="614"/>
      <c r="F13" s="614"/>
      <c r="G13" s="614"/>
      <c r="H13" s="614"/>
      <c r="I13" s="614"/>
      <c r="J13" s="614"/>
      <c r="K13" s="614"/>
      <c r="L13" s="614"/>
      <c r="M13" s="614"/>
      <c r="N13" s="614"/>
      <c r="O13" s="614"/>
      <c r="P13" s="614"/>
      <c r="Q13" s="614"/>
      <c r="R13" s="614"/>
      <c r="S13" s="614"/>
      <c r="T13" s="614"/>
      <c r="U13" s="614"/>
      <c r="V13" s="614"/>
      <c r="W13" s="614"/>
      <c r="X13" s="615"/>
    </row>
    <row r="14" spans="2:24" x14ac:dyDescent="0.25">
      <c r="B14" s="613"/>
      <c r="C14" s="614"/>
      <c r="D14" s="614"/>
      <c r="E14" s="614"/>
      <c r="F14" s="614"/>
      <c r="G14" s="614"/>
      <c r="H14" s="614"/>
      <c r="I14" s="614"/>
      <c r="J14" s="614"/>
      <c r="K14" s="614"/>
      <c r="L14" s="614"/>
      <c r="M14" s="614"/>
      <c r="N14" s="614"/>
      <c r="O14" s="614"/>
      <c r="P14" s="614"/>
      <c r="Q14" s="614"/>
      <c r="R14" s="614"/>
      <c r="S14" s="614"/>
      <c r="T14" s="614"/>
      <c r="U14" s="614"/>
      <c r="V14" s="614"/>
      <c r="W14" s="614"/>
      <c r="X14" s="615"/>
    </row>
    <row r="15" spans="2:24" x14ac:dyDescent="0.25">
      <c r="B15" s="613"/>
      <c r="C15" s="614"/>
      <c r="D15" s="614"/>
      <c r="E15" s="614"/>
      <c r="F15" s="614"/>
      <c r="G15" s="614"/>
      <c r="H15" s="614"/>
      <c r="I15" s="614"/>
      <c r="J15" s="614"/>
      <c r="K15" s="614"/>
      <c r="L15" s="614"/>
      <c r="M15" s="614"/>
      <c r="N15" s="614"/>
      <c r="O15" s="614"/>
      <c r="P15" s="614"/>
      <c r="Q15" s="614"/>
      <c r="R15" s="614"/>
      <c r="S15" s="614"/>
      <c r="T15" s="614"/>
      <c r="U15" s="614"/>
      <c r="V15" s="614"/>
      <c r="W15" s="614"/>
      <c r="X15" s="615"/>
    </row>
    <row r="16" spans="2:24" x14ac:dyDescent="0.25">
      <c r="B16" s="613"/>
      <c r="C16" s="614"/>
      <c r="D16" s="614"/>
      <c r="E16" s="614"/>
      <c r="F16" s="614"/>
      <c r="G16" s="614"/>
      <c r="H16" s="614"/>
      <c r="I16" s="614"/>
      <c r="J16" s="614"/>
      <c r="K16" s="614"/>
      <c r="L16" s="614"/>
      <c r="M16" s="614"/>
      <c r="N16" s="614"/>
      <c r="O16" s="614"/>
      <c r="P16" s="614"/>
      <c r="Q16" s="614"/>
      <c r="R16" s="614"/>
      <c r="S16" s="614"/>
      <c r="T16" s="614"/>
      <c r="U16" s="614"/>
      <c r="V16" s="614"/>
      <c r="W16" s="614"/>
      <c r="X16" s="615"/>
    </row>
    <row r="17" spans="2:24" x14ac:dyDescent="0.25">
      <c r="B17" s="613"/>
      <c r="C17" s="614"/>
      <c r="D17" s="614"/>
      <c r="E17" s="614"/>
      <c r="F17" s="614"/>
      <c r="G17" s="614"/>
      <c r="H17" s="614"/>
      <c r="I17" s="614"/>
      <c r="J17" s="614"/>
      <c r="K17" s="614"/>
      <c r="L17" s="614"/>
      <c r="M17" s="614"/>
      <c r="N17" s="614"/>
      <c r="O17" s="614"/>
      <c r="P17" s="614"/>
      <c r="Q17" s="614"/>
      <c r="R17" s="614"/>
      <c r="S17" s="614"/>
      <c r="T17" s="614"/>
      <c r="U17" s="614"/>
      <c r="V17" s="614"/>
      <c r="W17" s="614"/>
      <c r="X17" s="615"/>
    </row>
    <row r="18" spans="2:24" x14ac:dyDescent="0.25">
      <c r="B18" s="613"/>
      <c r="C18" s="614"/>
      <c r="D18" s="614"/>
      <c r="E18" s="614"/>
      <c r="F18" s="614"/>
      <c r="G18" s="614"/>
      <c r="H18" s="614"/>
      <c r="I18" s="614"/>
      <c r="J18" s="614"/>
      <c r="K18" s="614"/>
      <c r="L18" s="614"/>
      <c r="M18" s="614"/>
      <c r="N18" s="614"/>
      <c r="O18" s="614"/>
      <c r="P18" s="614"/>
      <c r="Q18" s="614"/>
      <c r="R18" s="614"/>
      <c r="S18" s="614"/>
      <c r="T18" s="614"/>
      <c r="U18" s="614"/>
      <c r="V18" s="614"/>
      <c r="W18" s="614"/>
      <c r="X18" s="615"/>
    </row>
    <row r="19" spans="2:24" x14ac:dyDescent="0.25">
      <c r="B19" s="613"/>
      <c r="C19" s="614"/>
      <c r="D19" s="614"/>
      <c r="E19" s="614"/>
      <c r="F19" s="614"/>
      <c r="G19" s="614"/>
      <c r="H19" s="614"/>
      <c r="I19" s="614"/>
      <c r="J19" s="614"/>
      <c r="K19" s="614"/>
      <c r="L19" s="614"/>
      <c r="M19" s="614"/>
      <c r="N19" s="614"/>
      <c r="O19" s="614"/>
      <c r="P19" s="614"/>
      <c r="Q19" s="614"/>
      <c r="R19" s="614"/>
      <c r="S19" s="614"/>
      <c r="T19" s="614"/>
      <c r="U19" s="614"/>
      <c r="V19" s="614"/>
      <c r="W19" s="614"/>
      <c r="X19" s="615"/>
    </row>
    <row r="20" spans="2:24" x14ac:dyDescent="0.25">
      <c r="B20" s="613"/>
      <c r="C20" s="614"/>
      <c r="D20" s="614"/>
      <c r="E20" s="614"/>
      <c r="F20" s="614"/>
      <c r="G20" s="614"/>
      <c r="H20" s="614"/>
      <c r="I20" s="614"/>
      <c r="J20" s="614"/>
      <c r="K20" s="614"/>
      <c r="L20" s="614"/>
      <c r="M20" s="614"/>
      <c r="N20" s="614"/>
      <c r="O20" s="614"/>
      <c r="P20" s="614"/>
      <c r="Q20" s="614"/>
      <c r="R20" s="614"/>
      <c r="S20" s="614"/>
      <c r="T20" s="614"/>
      <c r="U20" s="614"/>
      <c r="V20" s="614"/>
      <c r="W20" s="614"/>
      <c r="X20" s="615"/>
    </row>
    <row r="21" spans="2:24" x14ac:dyDescent="0.25">
      <c r="B21" s="613"/>
      <c r="C21" s="614"/>
      <c r="D21" s="614"/>
      <c r="E21" s="614"/>
      <c r="F21" s="614"/>
      <c r="G21" s="614"/>
      <c r="H21" s="614"/>
      <c r="I21" s="614"/>
      <c r="J21" s="614"/>
      <c r="K21" s="614"/>
      <c r="L21" s="614"/>
      <c r="M21" s="614"/>
      <c r="N21" s="614"/>
      <c r="O21" s="614"/>
      <c r="P21" s="614"/>
      <c r="Q21" s="614"/>
      <c r="R21" s="614"/>
      <c r="S21" s="614"/>
      <c r="T21" s="614"/>
      <c r="U21" s="614"/>
      <c r="V21" s="614"/>
      <c r="W21" s="614"/>
      <c r="X21" s="615"/>
    </row>
    <row r="22" spans="2:24" x14ac:dyDescent="0.25">
      <c r="B22" s="613"/>
      <c r="C22" s="614"/>
      <c r="D22" s="614"/>
      <c r="E22" s="614"/>
      <c r="F22" s="614"/>
      <c r="G22" s="614"/>
      <c r="H22" s="614"/>
      <c r="I22" s="614"/>
      <c r="J22" s="614"/>
      <c r="K22" s="614"/>
      <c r="L22" s="614"/>
      <c r="M22" s="614"/>
      <c r="N22" s="614"/>
      <c r="O22" s="614"/>
      <c r="P22" s="614"/>
      <c r="Q22" s="614"/>
      <c r="R22" s="614"/>
      <c r="S22" s="614"/>
      <c r="T22" s="614"/>
      <c r="U22" s="614"/>
      <c r="V22" s="614"/>
      <c r="W22" s="614"/>
      <c r="X22" s="615"/>
    </row>
    <row r="23" spans="2:24" x14ac:dyDescent="0.25">
      <c r="B23" s="613"/>
      <c r="C23" s="614"/>
      <c r="D23" s="614"/>
      <c r="E23" s="614"/>
      <c r="F23" s="614"/>
      <c r="G23" s="614"/>
      <c r="H23" s="614"/>
      <c r="I23" s="614"/>
      <c r="J23" s="614"/>
      <c r="K23" s="614"/>
      <c r="L23" s="614"/>
      <c r="M23" s="614"/>
      <c r="N23" s="614"/>
      <c r="O23" s="614"/>
      <c r="P23" s="614"/>
      <c r="Q23" s="614"/>
      <c r="R23" s="614"/>
      <c r="S23" s="614"/>
      <c r="T23" s="614"/>
      <c r="U23" s="614"/>
      <c r="V23" s="614"/>
      <c r="W23" s="614"/>
      <c r="X23" s="615"/>
    </row>
    <row r="24" spans="2:24" x14ac:dyDescent="0.25">
      <c r="B24" s="613"/>
      <c r="C24" s="614"/>
      <c r="D24" s="614"/>
      <c r="E24" s="614"/>
      <c r="F24" s="614"/>
      <c r="G24" s="614"/>
      <c r="H24" s="614"/>
      <c r="I24" s="614"/>
      <c r="J24" s="614"/>
      <c r="K24" s="614"/>
      <c r="L24" s="614"/>
      <c r="M24" s="614"/>
      <c r="N24" s="614"/>
      <c r="O24" s="614"/>
      <c r="P24" s="614"/>
      <c r="Q24" s="614"/>
      <c r="R24" s="614"/>
      <c r="S24" s="614"/>
      <c r="T24" s="614"/>
      <c r="U24" s="614"/>
      <c r="V24" s="614"/>
      <c r="W24" s="614"/>
      <c r="X24" s="615"/>
    </row>
    <row r="25" spans="2:24" x14ac:dyDescent="0.25">
      <c r="B25" s="613"/>
      <c r="C25" s="614"/>
      <c r="D25" s="614"/>
      <c r="E25" s="614"/>
      <c r="F25" s="614"/>
      <c r="G25" s="614"/>
      <c r="H25" s="614"/>
      <c r="I25" s="614"/>
      <c r="J25" s="614"/>
      <c r="K25" s="614"/>
      <c r="L25" s="614"/>
      <c r="M25" s="614"/>
      <c r="N25" s="614"/>
      <c r="O25" s="614"/>
      <c r="P25" s="614"/>
      <c r="Q25" s="614"/>
      <c r="R25" s="614"/>
      <c r="S25" s="614"/>
      <c r="T25" s="614"/>
      <c r="U25" s="614"/>
      <c r="V25" s="614"/>
      <c r="W25" s="614"/>
      <c r="X25" s="615"/>
    </row>
    <row r="26" spans="2:24" x14ac:dyDescent="0.25">
      <c r="B26" s="613"/>
      <c r="C26" s="614"/>
      <c r="D26" s="614"/>
      <c r="E26" s="614"/>
      <c r="F26" s="614"/>
      <c r="G26" s="614"/>
      <c r="H26" s="614"/>
      <c r="I26" s="614"/>
      <c r="J26" s="614"/>
      <c r="K26" s="614"/>
      <c r="L26" s="614"/>
      <c r="M26" s="614"/>
      <c r="N26" s="614"/>
      <c r="O26" s="614"/>
      <c r="P26" s="614"/>
      <c r="Q26" s="614"/>
      <c r="R26" s="614"/>
      <c r="S26" s="614"/>
      <c r="T26" s="614"/>
      <c r="U26" s="614"/>
      <c r="V26" s="614"/>
      <c r="W26" s="614"/>
      <c r="X26" s="615"/>
    </row>
    <row r="27" spans="2:24" x14ac:dyDescent="0.25">
      <c r="B27" s="613"/>
      <c r="C27" s="614"/>
      <c r="D27" s="614"/>
      <c r="E27" s="614"/>
      <c r="F27" s="614"/>
      <c r="G27" s="614"/>
      <c r="H27" s="614"/>
      <c r="I27" s="614"/>
      <c r="J27" s="614"/>
      <c r="K27" s="614"/>
      <c r="L27" s="614"/>
      <c r="M27" s="614"/>
      <c r="N27" s="614"/>
      <c r="O27" s="614"/>
      <c r="P27" s="614"/>
      <c r="Q27" s="614"/>
      <c r="R27" s="614"/>
      <c r="S27" s="614"/>
      <c r="T27" s="614"/>
      <c r="U27" s="614"/>
      <c r="V27" s="614"/>
      <c r="W27" s="614"/>
      <c r="X27" s="615"/>
    </row>
    <row r="28" spans="2:24" x14ac:dyDescent="0.25">
      <c r="B28" s="613"/>
      <c r="C28" s="614"/>
      <c r="D28" s="614"/>
      <c r="E28" s="614"/>
      <c r="F28" s="614"/>
      <c r="G28" s="614"/>
      <c r="H28" s="614"/>
      <c r="I28" s="614"/>
      <c r="J28" s="614"/>
      <c r="K28" s="614"/>
      <c r="L28" s="614"/>
      <c r="M28" s="614"/>
      <c r="N28" s="614"/>
      <c r="O28" s="614"/>
      <c r="P28" s="614"/>
      <c r="Q28" s="614"/>
      <c r="R28" s="614"/>
      <c r="S28" s="614"/>
      <c r="T28" s="614"/>
      <c r="U28" s="614"/>
      <c r="V28" s="614"/>
      <c r="W28" s="614"/>
      <c r="X28" s="615"/>
    </row>
    <row r="29" spans="2:24" x14ac:dyDescent="0.25">
      <c r="B29" s="613"/>
      <c r="C29" s="614"/>
      <c r="D29" s="614"/>
      <c r="E29" s="614"/>
      <c r="F29" s="614"/>
      <c r="G29" s="614"/>
      <c r="H29" s="614"/>
      <c r="I29" s="614"/>
      <c r="J29" s="614"/>
      <c r="K29" s="614"/>
      <c r="L29" s="614"/>
      <c r="M29" s="614"/>
      <c r="N29" s="614"/>
      <c r="O29" s="614"/>
      <c r="P29" s="614"/>
      <c r="Q29" s="614"/>
      <c r="R29" s="614"/>
      <c r="S29" s="614"/>
      <c r="T29" s="614"/>
      <c r="U29" s="614"/>
      <c r="V29" s="614"/>
      <c r="W29" s="614"/>
      <c r="X29" s="615"/>
    </row>
    <row r="30" spans="2:24" x14ac:dyDescent="0.25">
      <c r="B30" s="613"/>
      <c r="C30" s="614"/>
      <c r="D30" s="614"/>
      <c r="E30" s="614"/>
      <c r="F30" s="614"/>
      <c r="G30" s="614"/>
      <c r="H30" s="614"/>
      <c r="I30" s="614"/>
      <c r="J30" s="614"/>
      <c r="K30" s="614"/>
      <c r="L30" s="614"/>
      <c r="M30" s="614"/>
      <c r="N30" s="614"/>
      <c r="O30" s="614"/>
      <c r="P30" s="614"/>
      <c r="Q30" s="614"/>
      <c r="R30" s="614"/>
      <c r="S30" s="614"/>
      <c r="T30" s="614"/>
      <c r="U30" s="614"/>
      <c r="V30" s="614"/>
      <c r="W30" s="614"/>
      <c r="X30" s="615"/>
    </row>
    <row r="31" spans="2:24" x14ac:dyDescent="0.25">
      <c r="B31" s="613"/>
      <c r="C31" s="614"/>
      <c r="D31" s="614"/>
      <c r="E31" s="614"/>
      <c r="F31" s="614"/>
      <c r="G31" s="614"/>
      <c r="H31" s="614"/>
      <c r="I31" s="614"/>
      <c r="J31" s="614"/>
      <c r="K31" s="614"/>
      <c r="L31" s="614"/>
      <c r="M31" s="614"/>
      <c r="N31" s="614"/>
      <c r="O31" s="614"/>
      <c r="P31" s="614"/>
      <c r="Q31" s="614"/>
      <c r="R31" s="614"/>
      <c r="S31" s="614"/>
      <c r="T31" s="614"/>
      <c r="U31" s="614"/>
      <c r="V31" s="614"/>
      <c r="W31" s="614"/>
      <c r="X31" s="615"/>
    </row>
    <row r="32" spans="2:24" x14ac:dyDescent="0.25">
      <c r="B32" s="613"/>
      <c r="C32" s="614"/>
      <c r="D32" s="614"/>
      <c r="E32" s="614"/>
      <c r="F32" s="614"/>
      <c r="G32" s="614"/>
      <c r="H32" s="614"/>
      <c r="I32" s="614"/>
      <c r="J32" s="614"/>
      <c r="K32" s="614"/>
      <c r="L32" s="614"/>
      <c r="M32" s="614"/>
      <c r="N32" s="614"/>
      <c r="O32" s="614"/>
      <c r="P32" s="614"/>
      <c r="Q32" s="614"/>
      <c r="R32" s="614"/>
      <c r="S32" s="614"/>
      <c r="T32" s="614"/>
      <c r="U32" s="614"/>
      <c r="V32" s="614"/>
      <c r="W32" s="614"/>
      <c r="X32" s="615"/>
    </row>
    <row r="33" spans="2:24" x14ac:dyDescent="0.25">
      <c r="B33" s="613"/>
      <c r="C33" s="614"/>
      <c r="D33" s="614"/>
      <c r="E33" s="614"/>
      <c r="F33" s="614"/>
      <c r="G33" s="614"/>
      <c r="H33" s="614"/>
      <c r="I33" s="614"/>
      <c r="J33" s="614"/>
      <c r="K33" s="614"/>
      <c r="L33" s="614"/>
      <c r="M33" s="614"/>
      <c r="N33" s="614"/>
      <c r="O33" s="614"/>
      <c r="P33" s="614"/>
      <c r="Q33" s="614"/>
      <c r="R33" s="614"/>
      <c r="S33" s="614"/>
      <c r="T33" s="614"/>
      <c r="U33" s="614"/>
      <c r="V33" s="614"/>
      <c r="W33" s="614"/>
      <c r="X33" s="615"/>
    </row>
    <row r="34" spans="2:24" x14ac:dyDescent="0.25">
      <c r="B34" s="613"/>
      <c r="C34" s="614"/>
      <c r="D34" s="614"/>
      <c r="E34" s="614"/>
      <c r="F34" s="614"/>
      <c r="G34" s="614"/>
      <c r="H34" s="614"/>
      <c r="I34" s="614"/>
      <c r="J34" s="614"/>
      <c r="K34" s="614"/>
      <c r="L34" s="614"/>
      <c r="M34" s="614"/>
      <c r="N34" s="614"/>
      <c r="O34" s="614"/>
      <c r="P34" s="614"/>
      <c r="Q34" s="614"/>
      <c r="R34" s="614"/>
      <c r="S34" s="614"/>
      <c r="T34" s="614"/>
      <c r="U34" s="614"/>
      <c r="V34" s="614"/>
      <c r="W34" s="614"/>
      <c r="X34" s="615"/>
    </row>
    <row r="35" spans="2:24" x14ac:dyDescent="0.25">
      <c r="B35" s="613"/>
      <c r="C35" s="614"/>
      <c r="D35" s="614"/>
      <c r="E35" s="614"/>
      <c r="F35" s="614"/>
      <c r="G35" s="614"/>
      <c r="H35" s="614"/>
      <c r="I35" s="614"/>
      <c r="J35" s="614"/>
      <c r="K35" s="614"/>
      <c r="L35" s="614"/>
      <c r="M35" s="614"/>
      <c r="N35" s="614"/>
      <c r="O35" s="614"/>
      <c r="P35" s="614"/>
      <c r="Q35" s="614"/>
      <c r="R35" s="614"/>
      <c r="S35" s="614"/>
      <c r="T35" s="614"/>
      <c r="U35" s="614"/>
      <c r="V35" s="614"/>
      <c r="W35" s="614"/>
      <c r="X35" s="615"/>
    </row>
    <row r="36" spans="2:24" x14ac:dyDescent="0.25">
      <c r="B36" s="613"/>
      <c r="C36" s="614"/>
      <c r="D36" s="614"/>
      <c r="E36" s="614"/>
      <c r="F36" s="614"/>
      <c r="G36" s="614"/>
      <c r="H36" s="614"/>
      <c r="I36" s="614"/>
      <c r="J36" s="614"/>
      <c r="K36" s="614"/>
      <c r="L36" s="614"/>
      <c r="M36" s="614"/>
      <c r="N36" s="614"/>
      <c r="O36" s="614"/>
      <c r="P36" s="614"/>
      <c r="Q36" s="614"/>
      <c r="R36" s="614"/>
      <c r="S36" s="614"/>
      <c r="T36" s="614"/>
      <c r="U36" s="614"/>
      <c r="V36" s="614"/>
      <c r="W36" s="614"/>
      <c r="X36" s="615"/>
    </row>
    <row r="37" spans="2:24" x14ac:dyDescent="0.25">
      <c r="B37" s="613"/>
      <c r="C37" s="614"/>
      <c r="D37" s="614"/>
      <c r="E37" s="614"/>
      <c r="F37" s="614"/>
      <c r="G37" s="614"/>
      <c r="H37" s="614"/>
      <c r="I37" s="614"/>
      <c r="J37" s="614"/>
      <c r="K37" s="614"/>
      <c r="L37" s="614"/>
      <c r="M37" s="614"/>
      <c r="N37" s="614"/>
      <c r="O37" s="614"/>
      <c r="P37" s="614"/>
      <c r="Q37" s="614"/>
      <c r="R37" s="614"/>
      <c r="S37" s="614"/>
      <c r="T37" s="614"/>
      <c r="U37" s="614"/>
      <c r="V37" s="614"/>
      <c r="W37" s="614"/>
      <c r="X37" s="615"/>
    </row>
    <row r="38" spans="2:24" x14ac:dyDescent="0.25">
      <c r="B38" s="613"/>
      <c r="C38" s="614"/>
      <c r="D38" s="614"/>
      <c r="E38" s="614"/>
      <c r="F38" s="614"/>
      <c r="G38" s="614"/>
      <c r="H38" s="614"/>
      <c r="I38" s="614"/>
      <c r="J38" s="614"/>
      <c r="K38" s="614"/>
      <c r="L38" s="614"/>
      <c r="M38" s="614"/>
      <c r="N38" s="614"/>
      <c r="O38" s="614"/>
      <c r="P38" s="614"/>
      <c r="Q38" s="614"/>
      <c r="R38" s="614"/>
      <c r="S38" s="614"/>
      <c r="T38" s="614"/>
      <c r="U38" s="614"/>
      <c r="V38" s="614"/>
      <c r="W38" s="614"/>
      <c r="X38" s="615"/>
    </row>
    <row r="39" spans="2:24" x14ac:dyDescent="0.25">
      <c r="B39" s="613"/>
      <c r="C39" s="614"/>
      <c r="D39" s="614"/>
      <c r="E39" s="614"/>
      <c r="F39" s="614"/>
      <c r="G39" s="614"/>
      <c r="H39" s="614"/>
      <c r="I39" s="614"/>
      <c r="J39" s="614"/>
      <c r="K39" s="614"/>
      <c r="L39" s="614"/>
      <c r="M39" s="614"/>
      <c r="N39" s="614"/>
      <c r="O39" s="614"/>
      <c r="P39" s="614"/>
      <c r="Q39" s="614"/>
      <c r="R39" s="614"/>
      <c r="S39" s="614"/>
      <c r="T39" s="614"/>
      <c r="U39" s="614"/>
      <c r="V39" s="614"/>
      <c r="W39" s="614"/>
      <c r="X39" s="615"/>
    </row>
    <row r="40" spans="2:24" ht="15.75" thickBot="1" x14ac:dyDescent="0.3">
      <c r="B40" s="616"/>
      <c r="C40" s="617"/>
      <c r="D40" s="617"/>
      <c r="E40" s="617"/>
      <c r="F40" s="617"/>
      <c r="G40" s="617"/>
      <c r="H40" s="617"/>
      <c r="I40" s="617"/>
      <c r="J40" s="617"/>
      <c r="K40" s="617"/>
      <c r="L40" s="617"/>
      <c r="M40" s="617"/>
      <c r="N40" s="617"/>
      <c r="O40" s="617"/>
      <c r="P40" s="617"/>
      <c r="Q40" s="617"/>
      <c r="R40" s="617"/>
      <c r="S40" s="617"/>
      <c r="T40" s="617"/>
      <c r="U40" s="617"/>
      <c r="V40" s="617"/>
      <c r="W40" s="617"/>
      <c r="X40" s="618"/>
    </row>
  </sheetData>
  <sheetProtection algorithmName="SHA-512" hashValue="g1/APUcMXKPRSQpImHtk58x8WZgAtu0FJMXeWHdCcbElwIUJ5G8VLyvumNG8cM5ewQCvbRX4cdEHl2iqFwZWwg==" saltValue="6yjlz3QtyLNKS6Jle9Olbw==" spinCount="100000" sheet="1" objects="1" scenarios="1"/>
  <mergeCells count="1">
    <mergeCell ref="B2:X40"/>
  </mergeCells>
  <pageMargins left="0.7" right="0.7" top="0.75" bottom="0.75" header="0.3" footer="0.3"/>
  <pageSetup paperSize="9" scale="61" orientation="landscape"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499984740745262"/>
  </sheetPr>
  <dimension ref="A1:AG59"/>
  <sheetViews>
    <sheetView zoomScale="90" zoomScaleNormal="90" workbookViewId="0">
      <pane xSplit="1" topLeftCell="B1" activePane="topRight" state="frozen"/>
      <selection pane="topRight" activeCell="C4" sqref="C4"/>
    </sheetView>
  </sheetViews>
  <sheetFormatPr defaultRowHeight="15" x14ac:dyDescent="0.25"/>
  <cols>
    <col min="1" max="1" width="24.5703125" bestFit="1" customWidth="1"/>
    <col min="2" max="2" width="6.5703125" bestFit="1" customWidth="1"/>
    <col min="3" max="6" width="15.140625" style="45" customWidth="1"/>
    <col min="7" max="7" width="17" style="45" bestFit="1" customWidth="1"/>
    <col min="8" max="9" width="15.140625" style="45" customWidth="1"/>
    <col min="10" max="10" width="18.28515625" style="45" bestFit="1" customWidth="1"/>
    <col min="11" max="11" width="18.28515625" style="45" customWidth="1"/>
    <col min="12" max="12" width="18.7109375" style="45" bestFit="1" customWidth="1"/>
    <col min="13" max="13" width="18.7109375" style="45" customWidth="1"/>
    <col min="14" max="14" width="18.7109375" style="45" bestFit="1" customWidth="1"/>
    <col min="15" max="15" width="18.85546875" style="45" customWidth="1"/>
    <col min="16" max="17" width="19.140625" style="45" customWidth="1"/>
    <col min="18" max="18" width="19.42578125" customWidth="1"/>
    <col min="19" max="19" width="19.28515625" customWidth="1"/>
    <col min="20" max="23" width="13.28515625" customWidth="1"/>
    <col min="24" max="24" width="12.28515625" customWidth="1"/>
    <col min="25" max="25" width="11.7109375" customWidth="1"/>
    <col min="26" max="27" width="12.7109375" customWidth="1"/>
    <col min="28" max="28" width="9.7109375" customWidth="1"/>
  </cols>
  <sheetData>
    <row r="1" spans="1:32" ht="18.75" x14ac:dyDescent="0.3">
      <c r="A1" s="171" t="s">
        <v>614</v>
      </c>
    </row>
    <row r="2" spans="1:32" s="4" customFormat="1" ht="18.75" x14ac:dyDescent="0.3">
      <c r="A2" s="167"/>
      <c r="B2" s="167"/>
      <c r="C2" s="170"/>
      <c r="D2" s="170"/>
      <c r="E2" s="170"/>
      <c r="F2" s="170"/>
      <c r="G2" s="170"/>
      <c r="H2" s="170"/>
      <c r="I2" s="170"/>
      <c r="J2" s="170"/>
      <c r="K2" s="170"/>
      <c r="L2" s="170"/>
      <c r="M2" s="170"/>
      <c r="N2" s="170"/>
      <c r="O2" s="170"/>
      <c r="P2" s="170"/>
      <c r="Q2" s="170"/>
    </row>
    <row r="3" spans="1:32" s="14" customFormat="1" ht="30" customHeight="1" x14ac:dyDescent="0.25">
      <c r="A3" s="7" t="s">
        <v>118</v>
      </c>
      <c r="B3" s="8"/>
      <c r="C3" s="57"/>
      <c r="D3" s="282"/>
      <c r="E3" s="55"/>
      <c r="F3" s="282"/>
      <c r="G3" s="55"/>
      <c r="H3" s="124"/>
      <c r="I3" s="55"/>
      <c r="J3" s="411" t="s">
        <v>121</v>
      </c>
      <c r="K3" s="642" t="s">
        <v>423</v>
      </c>
      <c r="L3" s="643"/>
      <c r="M3" s="643"/>
      <c r="N3" s="643"/>
      <c r="O3" s="643"/>
      <c r="P3" s="643"/>
      <c r="Q3" s="643"/>
      <c r="R3" s="643"/>
      <c r="S3" s="643"/>
      <c r="T3" s="639" t="s">
        <v>633</v>
      </c>
      <c r="U3" s="640"/>
      <c r="V3" s="640"/>
      <c r="W3" s="640"/>
      <c r="X3" s="640"/>
      <c r="Y3" s="640"/>
      <c r="Z3" s="640"/>
      <c r="AA3" s="640"/>
      <c r="AB3" s="641"/>
      <c r="AC3" s="643" t="s">
        <v>122</v>
      </c>
      <c r="AD3" s="643"/>
      <c r="AE3" s="643"/>
      <c r="AF3" s="644"/>
    </row>
    <row r="4" spans="1:32" s="14" customFormat="1" ht="75" x14ac:dyDescent="0.25">
      <c r="A4" s="7" t="s">
        <v>145</v>
      </c>
      <c r="B4" s="8"/>
      <c r="C4" s="57"/>
      <c r="D4" s="282"/>
      <c r="E4" s="55"/>
      <c r="F4" s="282"/>
      <c r="G4" s="55"/>
      <c r="H4" s="124"/>
      <c r="I4" s="55"/>
      <c r="J4" s="57" t="s">
        <v>215</v>
      </c>
      <c r="K4" s="639" t="s">
        <v>526</v>
      </c>
      <c r="L4" s="640"/>
      <c r="M4" s="640"/>
      <c r="N4" s="640"/>
      <c r="O4" s="640"/>
      <c r="P4" s="640"/>
      <c r="Q4" s="640"/>
      <c r="R4" s="640"/>
      <c r="S4" s="640"/>
      <c r="T4" s="639" t="s">
        <v>634</v>
      </c>
      <c r="U4" s="640"/>
      <c r="V4" s="640"/>
      <c r="W4" s="640"/>
      <c r="X4" s="640"/>
      <c r="Y4" s="640"/>
      <c r="Z4" s="640"/>
      <c r="AA4" s="640"/>
      <c r="AB4" s="641"/>
      <c r="AC4" s="640" t="s">
        <v>213</v>
      </c>
      <c r="AD4" s="640"/>
      <c r="AE4" s="640"/>
      <c r="AF4" s="641"/>
    </row>
    <row r="5" spans="1:32" s="14" customFormat="1" x14ac:dyDescent="0.25">
      <c r="A5" s="7" t="s">
        <v>37</v>
      </c>
      <c r="B5" s="8"/>
      <c r="C5" s="32"/>
      <c r="D5" s="33"/>
      <c r="E5" s="33"/>
      <c r="F5" s="33"/>
      <c r="G5" s="33"/>
      <c r="H5" s="33"/>
      <c r="I5" s="31"/>
      <c r="J5" s="368" t="s">
        <v>162</v>
      </c>
      <c r="K5" s="397" t="s">
        <v>422</v>
      </c>
      <c r="L5" s="370" t="s">
        <v>515</v>
      </c>
      <c r="M5" s="370" t="s">
        <v>515</v>
      </c>
      <c r="N5" s="370" t="s">
        <v>515</v>
      </c>
      <c r="O5" s="370" t="s">
        <v>515</v>
      </c>
      <c r="P5" s="370" t="s">
        <v>515</v>
      </c>
      <c r="Q5" s="370" t="s">
        <v>515</v>
      </c>
      <c r="R5" s="370" t="s">
        <v>515</v>
      </c>
      <c r="S5" s="370" t="s">
        <v>515</v>
      </c>
      <c r="T5" s="364" t="s">
        <v>608</v>
      </c>
      <c r="U5" s="370" t="s">
        <v>608</v>
      </c>
      <c r="V5" s="370" t="s">
        <v>608</v>
      </c>
      <c r="W5" s="370" t="s">
        <v>608</v>
      </c>
      <c r="X5" s="370" t="s">
        <v>608</v>
      </c>
      <c r="Y5" s="370" t="s">
        <v>608</v>
      </c>
      <c r="Z5" s="370" t="s">
        <v>608</v>
      </c>
      <c r="AA5" s="370" t="s">
        <v>608</v>
      </c>
      <c r="AB5" s="365" t="s">
        <v>608</v>
      </c>
      <c r="AC5" s="370" t="s">
        <v>163</v>
      </c>
      <c r="AD5" s="370" t="s">
        <v>163</v>
      </c>
      <c r="AE5" s="370" t="s">
        <v>163</v>
      </c>
      <c r="AF5" s="365" t="s">
        <v>163</v>
      </c>
    </row>
    <row r="6" spans="1:32" s="45" customFormat="1" x14ac:dyDescent="0.25">
      <c r="A6" s="38" t="s">
        <v>104</v>
      </c>
      <c r="B6" s="32"/>
      <c r="C6" s="32"/>
      <c r="D6" s="33"/>
      <c r="E6" s="33"/>
      <c r="F6" s="33"/>
      <c r="G6" s="33"/>
      <c r="H6" s="33"/>
      <c r="I6" s="33"/>
      <c r="J6" s="32">
        <v>1</v>
      </c>
      <c r="K6" s="32">
        <v>1</v>
      </c>
      <c r="L6" s="33">
        <v>1</v>
      </c>
      <c r="M6" s="33">
        <v>1</v>
      </c>
      <c r="N6" s="33">
        <v>1</v>
      </c>
      <c r="O6" s="33">
        <v>1</v>
      </c>
      <c r="P6" s="33">
        <v>1</v>
      </c>
      <c r="Q6" s="33">
        <v>1</v>
      </c>
      <c r="R6" s="33">
        <v>1</v>
      </c>
      <c r="S6" s="33"/>
      <c r="T6" s="32">
        <v>1</v>
      </c>
      <c r="U6" s="33">
        <v>1</v>
      </c>
      <c r="V6" s="33">
        <v>1</v>
      </c>
      <c r="W6" s="33">
        <v>1</v>
      </c>
      <c r="X6" s="33">
        <v>1</v>
      </c>
      <c r="Y6" s="33">
        <v>1</v>
      </c>
      <c r="Z6" s="33">
        <v>1</v>
      </c>
      <c r="AA6" s="33">
        <v>1</v>
      </c>
      <c r="AB6" s="31">
        <v>1</v>
      </c>
      <c r="AC6" s="33">
        <v>1</v>
      </c>
      <c r="AD6" s="33">
        <v>1</v>
      </c>
      <c r="AE6" s="33">
        <v>1</v>
      </c>
      <c r="AF6" s="31">
        <v>1</v>
      </c>
    </row>
    <row r="7" spans="1:32" s="14" customFormat="1" ht="30" x14ac:dyDescent="0.25">
      <c r="A7" s="60" t="s">
        <v>219</v>
      </c>
      <c r="B7" s="16"/>
      <c r="C7" s="15" t="s">
        <v>104</v>
      </c>
      <c r="D7" s="16" t="s">
        <v>383</v>
      </c>
      <c r="E7" s="16" t="s">
        <v>208</v>
      </c>
      <c r="F7" s="16" t="s">
        <v>384</v>
      </c>
      <c r="G7" s="16" t="s">
        <v>446</v>
      </c>
      <c r="H7" s="16" t="s">
        <v>227</v>
      </c>
      <c r="I7" s="16" t="s">
        <v>209</v>
      </c>
      <c r="J7" s="15" t="s">
        <v>185</v>
      </c>
      <c r="K7" s="15" t="s">
        <v>525</v>
      </c>
      <c r="L7" s="16" t="s">
        <v>525</v>
      </c>
      <c r="M7" s="16" t="s">
        <v>525</v>
      </c>
      <c r="N7" s="16" t="s">
        <v>525</v>
      </c>
      <c r="O7" s="16" t="s">
        <v>525</v>
      </c>
      <c r="P7" s="16" t="s">
        <v>525</v>
      </c>
      <c r="Q7" s="16" t="s">
        <v>525</v>
      </c>
      <c r="R7" s="16" t="s">
        <v>525</v>
      </c>
      <c r="S7" s="16" t="s">
        <v>525</v>
      </c>
      <c r="T7" s="15" t="s">
        <v>185</v>
      </c>
      <c r="U7" s="16" t="s">
        <v>185</v>
      </c>
      <c r="V7" s="16" t="s">
        <v>185</v>
      </c>
      <c r="W7" s="16" t="s">
        <v>185</v>
      </c>
      <c r="X7" s="16" t="s">
        <v>185</v>
      </c>
      <c r="Y7" s="16" t="s">
        <v>185</v>
      </c>
      <c r="Z7" s="16" t="s">
        <v>185</v>
      </c>
      <c r="AA7" s="16" t="s">
        <v>185</v>
      </c>
      <c r="AB7" s="61" t="s">
        <v>185</v>
      </c>
      <c r="AC7" s="16" t="s">
        <v>186</v>
      </c>
      <c r="AD7" s="16" t="s">
        <v>186</v>
      </c>
      <c r="AE7" s="16" t="s">
        <v>186</v>
      </c>
      <c r="AF7" s="61" t="s">
        <v>186</v>
      </c>
    </row>
    <row r="8" spans="1:32" x14ac:dyDescent="0.25">
      <c r="A8" s="25" t="s">
        <v>49</v>
      </c>
      <c r="B8" s="26" t="s">
        <v>50</v>
      </c>
      <c r="C8" s="27"/>
      <c r="D8" s="28"/>
      <c r="E8" s="28"/>
      <c r="F8" s="28"/>
      <c r="G8" s="28"/>
      <c r="H8" s="28"/>
      <c r="I8" s="28"/>
      <c r="J8" s="32"/>
      <c r="K8" s="32"/>
      <c r="L8" s="33"/>
      <c r="M8" s="33"/>
      <c r="N8" s="33"/>
      <c r="O8" s="33"/>
      <c r="P8" s="33"/>
      <c r="Q8" s="33"/>
      <c r="R8" s="33"/>
      <c r="S8" s="33"/>
      <c r="T8" s="32"/>
      <c r="U8" s="33"/>
      <c r="V8" s="33"/>
      <c r="W8" s="33"/>
      <c r="X8" s="33"/>
      <c r="Y8" s="33"/>
      <c r="Z8" s="33"/>
      <c r="AA8" s="33"/>
      <c r="AB8" s="31"/>
      <c r="AC8" s="33"/>
      <c r="AD8" s="33"/>
      <c r="AE8" s="33"/>
      <c r="AF8" s="31"/>
    </row>
    <row r="9" spans="1:32" x14ac:dyDescent="0.25">
      <c r="A9" s="36" t="s">
        <v>51</v>
      </c>
      <c r="B9" s="37" t="s">
        <v>231</v>
      </c>
      <c r="C9" s="40">
        <f>COUNT(J9:AF9)</f>
        <v>18</v>
      </c>
      <c r="D9" s="71">
        <f>MIN(J9:AF9)</f>
        <v>8.8000000000000007</v>
      </c>
      <c r="E9" s="71">
        <f>AVERAGE(J9:AF9)</f>
        <v>49.56111111111111</v>
      </c>
      <c r="F9" s="71">
        <f>MAX(J9:AF9)</f>
        <v>400</v>
      </c>
      <c r="G9" s="63">
        <f>STDEV(J9:AF9)</f>
        <v>94.467679744661197</v>
      </c>
      <c r="H9" s="63">
        <f>PERCENTILE(J9:AF9,0.75)</f>
        <v>38</v>
      </c>
      <c r="I9" s="63">
        <f>PERCENTILE(J9:AF9,0.9)</f>
        <v>109.00000000000003</v>
      </c>
      <c r="J9" s="65">
        <v>9</v>
      </c>
      <c r="K9" s="40">
        <v>20</v>
      </c>
      <c r="L9" s="41">
        <v>9.6</v>
      </c>
      <c r="M9" s="41">
        <v>9.1</v>
      </c>
      <c r="N9" s="421">
        <v>10</v>
      </c>
      <c r="O9" s="421">
        <v>11</v>
      </c>
      <c r="P9" s="421">
        <v>8.8000000000000007</v>
      </c>
      <c r="Q9" s="421">
        <v>9</v>
      </c>
      <c r="R9" s="421">
        <v>9.8000000000000007</v>
      </c>
      <c r="S9" s="421">
        <v>8.8000000000000007</v>
      </c>
      <c r="T9" s="482">
        <v>130</v>
      </c>
      <c r="U9" s="485">
        <v>15</v>
      </c>
      <c r="V9" s="485">
        <v>44</v>
      </c>
      <c r="W9" s="485">
        <v>73</v>
      </c>
      <c r="X9" s="485">
        <v>400</v>
      </c>
      <c r="Y9" s="485">
        <v>100</v>
      </c>
      <c r="Z9" s="485">
        <v>10</v>
      </c>
      <c r="AA9" s="485">
        <v>15</v>
      </c>
      <c r="AB9" s="567"/>
      <c r="AC9" s="41"/>
      <c r="AD9" s="41"/>
      <c r="AE9" s="41"/>
      <c r="AF9" s="42"/>
    </row>
    <row r="10" spans="1:32" x14ac:dyDescent="0.25">
      <c r="A10" s="36" t="s">
        <v>52</v>
      </c>
      <c r="B10" s="37" t="s">
        <v>53</v>
      </c>
      <c r="C10" s="40">
        <f>COUNT(J10:AF10)</f>
        <v>23</v>
      </c>
      <c r="D10" s="71">
        <f>MIN(J10:AF10)</f>
        <v>8.4</v>
      </c>
      <c r="E10" s="74">
        <f>AVERAGE(J10:AF10)</f>
        <v>67.165217391304353</v>
      </c>
      <c r="F10" s="74">
        <f>MAX(J10:AF10)</f>
        <v>680</v>
      </c>
      <c r="G10" s="77">
        <f>STDEV(J10:AF10)</f>
        <v>137.02438936420191</v>
      </c>
      <c r="H10" s="77">
        <f>PERCENTILE(J10:AF10,0.75)</f>
        <v>60.5</v>
      </c>
      <c r="I10" s="77">
        <f>PERCENTILE(J10:AF10,0.9)</f>
        <v>78.2</v>
      </c>
      <c r="J10" s="32">
        <v>56</v>
      </c>
      <c r="K10" s="40">
        <v>79</v>
      </c>
      <c r="L10" s="41">
        <v>11</v>
      </c>
      <c r="M10" s="41">
        <v>59</v>
      </c>
      <c r="N10" s="421">
        <v>9.1</v>
      </c>
      <c r="O10" s="421">
        <v>23</v>
      </c>
      <c r="P10" s="421">
        <v>22</v>
      </c>
      <c r="Q10" s="421">
        <v>22</v>
      </c>
      <c r="R10" s="421">
        <v>9.3000000000000007</v>
      </c>
      <c r="S10" s="421">
        <v>29</v>
      </c>
      <c r="T10" s="531">
        <v>62</v>
      </c>
      <c r="U10" s="521">
        <v>75</v>
      </c>
      <c r="V10" s="521">
        <v>45</v>
      </c>
      <c r="W10" s="486">
        <v>53</v>
      </c>
      <c r="X10" s="521">
        <v>130</v>
      </c>
      <c r="Y10" s="521">
        <v>48</v>
      </c>
      <c r="Z10" s="522">
        <v>67</v>
      </c>
      <c r="AA10" s="522">
        <v>20</v>
      </c>
      <c r="AB10" s="568">
        <v>680</v>
      </c>
      <c r="AC10" s="421">
        <v>10</v>
      </c>
      <c r="AD10" s="421">
        <v>15</v>
      </c>
      <c r="AE10" s="507">
        <v>8.4</v>
      </c>
      <c r="AF10" s="508">
        <v>12</v>
      </c>
    </row>
    <row r="11" spans="1:32" x14ac:dyDescent="0.25">
      <c r="A11" s="36" t="s">
        <v>54</v>
      </c>
      <c r="B11" s="37" t="s">
        <v>53</v>
      </c>
      <c r="C11" s="40">
        <f>COUNT(J11:AF11)</f>
        <v>14</v>
      </c>
      <c r="D11" s="71">
        <f>MIN(J11:AF11)</f>
        <v>0.2</v>
      </c>
      <c r="E11" s="71">
        <f>AVERAGE(J11:AF11)</f>
        <v>5.1714285714285708</v>
      </c>
      <c r="F11" s="71">
        <f>MAX(J11:AF11)</f>
        <v>16</v>
      </c>
      <c r="G11" s="63">
        <f>STDEV(J11:AF11)</f>
        <v>4.6210935388180037</v>
      </c>
      <c r="H11" s="63">
        <f>PERCENTILE(J11:AF11,0.75)</f>
        <v>5.8</v>
      </c>
      <c r="I11" s="63">
        <f>PERCENTILE(J11:AF11,0.9)</f>
        <v>11.950000000000003</v>
      </c>
      <c r="J11" s="65">
        <v>6</v>
      </c>
      <c r="K11" s="40"/>
      <c r="L11" s="41"/>
      <c r="M11" s="41"/>
      <c r="N11" s="41"/>
      <c r="O11" s="41"/>
      <c r="P11" s="41"/>
      <c r="Q11" s="41"/>
      <c r="R11" s="41"/>
      <c r="S11" s="41"/>
      <c r="T11" s="532">
        <v>1.2</v>
      </c>
      <c r="U11" s="523">
        <v>5.2</v>
      </c>
      <c r="V11" s="523">
        <v>2.2999999999999998</v>
      </c>
      <c r="W11" s="487">
        <v>3.1</v>
      </c>
      <c r="X11" s="523">
        <v>4.5</v>
      </c>
      <c r="Y11" s="524">
        <v>0.2</v>
      </c>
      <c r="Z11" s="522">
        <v>13</v>
      </c>
      <c r="AA11" s="522">
        <v>1.1000000000000001</v>
      </c>
      <c r="AB11" s="568">
        <v>16</v>
      </c>
      <c r="AC11" s="425">
        <v>3</v>
      </c>
      <c r="AD11" s="421">
        <v>9.5</v>
      </c>
      <c r="AE11" s="425">
        <v>4</v>
      </c>
      <c r="AF11" s="508">
        <v>3.3</v>
      </c>
    </row>
    <row r="12" spans="1:32" x14ac:dyDescent="0.25">
      <c r="A12" s="36" t="s">
        <v>55</v>
      </c>
      <c r="B12" s="37" t="s">
        <v>53</v>
      </c>
      <c r="C12" s="40">
        <f>COUNT(J12:AF12)</f>
        <v>14</v>
      </c>
      <c r="D12" s="71">
        <f>MIN(J12:AF12)</f>
        <v>8</v>
      </c>
      <c r="E12" s="74">
        <f>AVERAGE(J12:AF12)</f>
        <v>46.285714285714285</v>
      </c>
      <c r="F12" s="74">
        <f>MAX(J12:AF12)</f>
        <v>97</v>
      </c>
      <c r="G12" s="77">
        <f>STDEV(J12:AF12)</f>
        <v>25.46318178024157</v>
      </c>
      <c r="H12" s="77">
        <f>PERCENTILE(J12:AF12,0.75)</f>
        <v>62</v>
      </c>
      <c r="I12" s="77">
        <f>PERCENTILE(J12:AF12,0.9)</f>
        <v>74.900000000000006</v>
      </c>
      <c r="J12" s="32">
        <v>53</v>
      </c>
      <c r="K12" s="40"/>
      <c r="L12" s="41"/>
      <c r="M12" s="41"/>
      <c r="N12" s="41"/>
      <c r="O12" s="41"/>
      <c r="P12" s="41"/>
      <c r="Q12" s="41"/>
      <c r="R12" s="41"/>
      <c r="S12" s="41"/>
      <c r="T12" s="531">
        <v>33</v>
      </c>
      <c r="U12" s="521">
        <v>46</v>
      </c>
      <c r="V12" s="521">
        <v>52</v>
      </c>
      <c r="W12" s="486">
        <v>65</v>
      </c>
      <c r="X12" s="521">
        <v>70</v>
      </c>
      <c r="Y12" s="521">
        <v>77</v>
      </c>
      <c r="Z12" s="522">
        <v>97</v>
      </c>
      <c r="AA12" s="522">
        <v>14</v>
      </c>
      <c r="AB12" s="568">
        <v>46</v>
      </c>
      <c r="AC12" s="421">
        <v>20</v>
      </c>
      <c r="AD12" s="421">
        <v>44</v>
      </c>
      <c r="AE12" s="507">
        <v>23</v>
      </c>
      <c r="AF12" s="508">
        <v>8</v>
      </c>
    </row>
    <row r="13" spans="1:32" x14ac:dyDescent="0.25">
      <c r="A13" s="36"/>
      <c r="B13" s="37"/>
      <c r="C13" s="40"/>
      <c r="D13" s="71"/>
      <c r="E13" s="71"/>
      <c r="F13" s="71"/>
      <c r="G13" s="63"/>
      <c r="H13" s="63"/>
      <c r="I13" s="63"/>
      <c r="J13" s="32"/>
      <c r="K13" s="40"/>
      <c r="L13" s="41"/>
      <c r="M13" s="41"/>
      <c r="N13" s="41"/>
      <c r="O13" s="41"/>
      <c r="P13" s="41"/>
      <c r="Q13" s="41"/>
      <c r="R13" s="41"/>
      <c r="S13" s="41"/>
      <c r="T13" s="533"/>
      <c r="U13" s="524"/>
      <c r="V13" s="524"/>
      <c r="W13" s="484"/>
      <c r="X13" s="524"/>
      <c r="Y13" s="524"/>
      <c r="Z13" s="524"/>
      <c r="AA13" s="524"/>
      <c r="AB13" s="569"/>
      <c r="AC13" s="421"/>
      <c r="AD13" s="421"/>
      <c r="AE13" s="421"/>
      <c r="AF13" s="506"/>
    </row>
    <row r="14" spans="1:32" x14ac:dyDescent="0.25">
      <c r="A14" s="25" t="s">
        <v>56</v>
      </c>
      <c r="B14" s="26"/>
      <c r="C14" s="40"/>
      <c r="D14" s="71"/>
      <c r="E14" s="71"/>
      <c r="F14" s="71"/>
      <c r="G14" s="63"/>
      <c r="H14" s="63"/>
      <c r="I14" s="63"/>
      <c r="J14" s="32"/>
      <c r="K14" s="40"/>
      <c r="L14" s="41"/>
      <c r="M14" s="41"/>
      <c r="N14" s="41"/>
      <c r="O14" s="41"/>
      <c r="P14" s="41"/>
      <c r="Q14" s="41"/>
      <c r="R14" s="41"/>
      <c r="S14" s="41"/>
      <c r="T14" s="533"/>
      <c r="U14" s="524"/>
      <c r="V14" s="524"/>
      <c r="W14" s="484"/>
      <c r="X14" s="524"/>
      <c r="Y14" s="524"/>
      <c r="Z14" s="524"/>
      <c r="AA14" s="524"/>
      <c r="AB14" s="569"/>
      <c r="AC14" s="421"/>
      <c r="AD14" s="421"/>
      <c r="AE14" s="421"/>
      <c r="AF14" s="506"/>
    </row>
    <row r="15" spans="1:32" x14ac:dyDescent="0.25">
      <c r="A15" s="36" t="s">
        <v>57</v>
      </c>
      <c r="B15" s="37" t="s">
        <v>53</v>
      </c>
      <c r="C15" s="40">
        <f>COUNT(J15:AF15)</f>
        <v>23</v>
      </c>
      <c r="D15" s="72">
        <f>MIN(J15:AF15)</f>
        <v>1.5E-3</v>
      </c>
      <c r="E15" s="72">
        <f>AVERAGE(J15:AF15)</f>
        <v>0.20641304347826087</v>
      </c>
      <c r="F15" s="72">
        <f>MAX(J15:AF15)</f>
        <v>1.5</v>
      </c>
      <c r="G15" s="76">
        <f>STDEV(J15:AF15)</f>
        <v>0.29886788857643171</v>
      </c>
      <c r="H15" s="75">
        <f>PERCENTILE(J15:AF15,0.75)</f>
        <v>0.185</v>
      </c>
      <c r="I15" s="75">
        <f>PERCENTILE(J15:AF15,0.9)</f>
        <v>0.33200000000000007</v>
      </c>
      <c r="J15" s="32">
        <v>0.17</v>
      </c>
      <c r="K15" s="40">
        <v>0.15</v>
      </c>
      <c r="L15" s="41">
        <v>5.8999999999999997E-2</v>
      </c>
      <c r="M15" s="41">
        <v>0.24</v>
      </c>
      <c r="N15" s="421">
        <v>0.11</v>
      </c>
      <c r="O15" s="421">
        <v>0.17</v>
      </c>
      <c r="P15" s="421">
        <v>0.13</v>
      </c>
      <c r="Q15" s="421">
        <v>7.2999999999999995E-2</v>
      </c>
      <c r="R15" s="421">
        <v>7.9000000000000001E-2</v>
      </c>
      <c r="S15" s="421">
        <v>0.11</v>
      </c>
      <c r="T15" s="533">
        <v>0.16</v>
      </c>
      <c r="U15" s="525">
        <v>1.5E-3</v>
      </c>
      <c r="V15" s="524">
        <v>4.8000000000000001E-2</v>
      </c>
      <c r="W15" s="484">
        <v>0.17</v>
      </c>
      <c r="X15" s="524">
        <v>0.35</v>
      </c>
      <c r="Y15" s="524">
        <v>0.43</v>
      </c>
      <c r="Z15" s="524">
        <v>0.2</v>
      </c>
      <c r="AA15" s="522">
        <v>7.9000000000000001E-2</v>
      </c>
      <c r="AB15" s="569">
        <v>1.5</v>
      </c>
      <c r="AC15" s="425">
        <v>0.1</v>
      </c>
      <c r="AD15" s="507">
        <v>0.26</v>
      </c>
      <c r="AE15" s="507">
        <v>9.4E-2</v>
      </c>
      <c r="AF15" s="508">
        <v>6.4000000000000001E-2</v>
      </c>
    </row>
    <row r="16" spans="1:32" x14ac:dyDescent="0.25">
      <c r="A16" s="36" t="s">
        <v>59</v>
      </c>
      <c r="B16" s="37" t="s">
        <v>53</v>
      </c>
      <c r="C16" s="40">
        <f>COUNT(J16:AF16)</f>
        <v>23</v>
      </c>
      <c r="D16" s="71">
        <f>MIN(J16:AF16)</f>
        <v>0.13</v>
      </c>
      <c r="E16" s="71">
        <f>AVERAGE(J16:AF16)</f>
        <v>1.2439130434782606</v>
      </c>
      <c r="F16" s="71">
        <f>MAX(J16:AF16)</f>
        <v>3.1</v>
      </c>
      <c r="G16" s="75">
        <f>STDEV(J16:AF16)</f>
        <v>0.66276102323012587</v>
      </c>
      <c r="H16" s="63">
        <f>PERCENTILE(J16:AF16,0.75)</f>
        <v>1.5</v>
      </c>
      <c r="I16" s="63">
        <f>PERCENTILE(J16:AF16,0.9)</f>
        <v>2.0400000000000005</v>
      </c>
      <c r="J16" s="32">
        <v>1.1000000000000001</v>
      </c>
      <c r="K16" s="40">
        <v>1.8</v>
      </c>
      <c r="L16" s="41">
        <v>1.1000000000000001</v>
      </c>
      <c r="M16" s="41">
        <v>1.1000000000000001</v>
      </c>
      <c r="N16" s="421">
        <v>1.5</v>
      </c>
      <c r="O16" s="421">
        <v>3.1</v>
      </c>
      <c r="P16" s="421">
        <v>1.5</v>
      </c>
      <c r="Q16" s="421">
        <v>2.1</v>
      </c>
      <c r="R16" s="421">
        <v>1.5</v>
      </c>
      <c r="S16" s="421">
        <v>0.72</v>
      </c>
      <c r="T16" s="533">
        <v>0.75</v>
      </c>
      <c r="U16" s="524">
        <v>0.57999999999999996</v>
      </c>
      <c r="V16" s="524">
        <v>0.63</v>
      </c>
      <c r="W16" s="484">
        <v>0.42</v>
      </c>
      <c r="X16" s="524">
        <v>1</v>
      </c>
      <c r="Y16" s="524">
        <v>0.88</v>
      </c>
      <c r="Z16" s="522">
        <v>1.5</v>
      </c>
      <c r="AA16" s="522">
        <v>0.13</v>
      </c>
      <c r="AB16" s="569">
        <v>2.4</v>
      </c>
      <c r="AC16" s="425">
        <v>1</v>
      </c>
      <c r="AD16" s="507">
        <v>1.3</v>
      </c>
      <c r="AE16" s="507">
        <v>1.2</v>
      </c>
      <c r="AF16" s="508">
        <v>1.3</v>
      </c>
    </row>
    <row r="17" spans="1:32" x14ac:dyDescent="0.25">
      <c r="A17" s="36"/>
      <c r="B17" s="37"/>
      <c r="C17" s="40"/>
      <c r="D17" s="71"/>
      <c r="E17" s="71"/>
      <c r="F17" s="71"/>
      <c r="G17" s="63"/>
      <c r="H17" s="63"/>
      <c r="I17" s="63"/>
      <c r="J17" s="32"/>
      <c r="K17" s="40"/>
      <c r="L17" s="41"/>
      <c r="M17" s="41"/>
      <c r="N17" s="41"/>
      <c r="O17" s="41"/>
      <c r="P17" s="41"/>
      <c r="Q17" s="41"/>
      <c r="R17" s="41"/>
      <c r="S17" s="41"/>
      <c r="T17" s="570"/>
      <c r="U17" s="510"/>
      <c r="V17" s="510"/>
      <c r="W17" s="510"/>
      <c r="X17" s="510"/>
      <c r="Y17" s="510"/>
      <c r="Z17" s="510"/>
      <c r="AA17" s="510"/>
      <c r="AB17" s="571"/>
      <c r="AC17" s="421"/>
      <c r="AD17" s="421"/>
      <c r="AE17" s="421"/>
      <c r="AF17" s="506"/>
    </row>
    <row r="18" spans="1:32" x14ac:dyDescent="0.25">
      <c r="A18" s="25" t="s">
        <v>60</v>
      </c>
      <c r="B18" s="26"/>
      <c r="C18" s="40"/>
      <c r="D18" s="71"/>
      <c r="E18" s="71"/>
      <c r="F18" s="71"/>
      <c r="G18" s="63"/>
      <c r="H18" s="63"/>
      <c r="I18" s="63"/>
      <c r="J18" s="32"/>
      <c r="K18" s="40"/>
      <c r="L18" s="41"/>
      <c r="M18" s="41"/>
      <c r="N18" s="41"/>
      <c r="O18" s="41"/>
      <c r="P18" s="41"/>
      <c r="Q18" s="41"/>
      <c r="R18" s="41"/>
      <c r="S18" s="41"/>
      <c r="T18" s="570"/>
      <c r="U18" s="510"/>
      <c r="V18" s="510"/>
      <c r="W18" s="510"/>
      <c r="X18" s="510"/>
      <c r="Y18" s="510"/>
      <c r="Z18" s="510"/>
      <c r="AA18" s="510"/>
      <c r="AB18" s="571"/>
      <c r="AC18" s="421"/>
      <c r="AD18" s="421"/>
      <c r="AE18" s="421"/>
      <c r="AF18" s="506"/>
    </row>
    <row r="19" spans="1:32" x14ac:dyDescent="0.25">
      <c r="A19" s="36" t="s">
        <v>61</v>
      </c>
      <c r="B19" s="37" t="s">
        <v>62</v>
      </c>
      <c r="C19" s="40">
        <f t="shared" ref="C19:C24" si="0">COUNT(J19:AF19)</f>
        <v>14</v>
      </c>
      <c r="D19" s="74">
        <f t="shared" ref="D19:D24" si="1">MIN(J19:AF19)</f>
        <v>17</v>
      </c>
      <c r="E19" s="74">
        <f t="shared" ref="E19:E24" si="2">AVERAGE(J19:AF19)</f>
        <v>29.285714285714285</v>
      </c>
      <c r="F19" s="74">
        <f t="shared" ref="F19:F24" si="3">MAX(J19:AF19)</f>
        <v>45</v>
      </c>
      <c r="G19" s="77">
        <f t="shared" ref="G19:G24" si="4">STDEV(J19:AF19)</f>
        <v>9.8248395675182678</v>
      </c>
      <c r="H19" s="77">
        <f t="shared" ref="H19:H24" si="5">PERCENTILE(J19:AF19,0.75)</f>
        <v>36</v>
      </c>
      <c r="I19" s="77">
        <f t="shared" ref="I19:I24" si="6">PERCENTILE(J19:AF19,0.9)</f>
        <v>42.2</v>
      </c>
      <c r="J19" s="32">
        <v>33</v>
      </c>
      <c r="K19" s="40">
        <v>44</v>
      </c>
      <c r="L19" s="41">
        <v>17</v>
      </c>
      <c r="M19" s="41">
        <v>45</v>
      </c>
      <c r="N19" s="421">
        <v>32</v>
      </c>
      <c r="O19" s="421">
        <v>38</v>
      </c>
      <c r="P19" s="421">
        <v>33</v>
      </c>
      <c r="Q19" s="421">
        <v>24</v>
      </c>
      <c r="R19" s="421">
        <v>17</v>
      </c>
      <c r="S19" s="421">
        <v>37</v>
      </c>
      <c r="T19" s="570"/>
      <c r="U19" s="510"/>
      <c r="V19" s="510"/>
      <c r="W19" s="510"/>
      <c r="X19" s="510"/>
      <c r="Y19" s="510"/>
      <c r="Z19" s="510"/>
      <c r="AA19" s="510"/>
      <c r="AB19" s="571"/>
      <c r="AC19" s="421">
        <v>17</v>
      </c>
      <c r="AD19" s="421">
        <v>31</v>
      </c>
      <c r="AE19" s="507">
        <v>21</v>
      </c>
      <c r="AF19" s="506">
        <v>21</v>
      </c>
    </row>
    <row r="20" spans="1:32" x14ac:dyDescent="0.25">
      <c r="A20" s="36" t="s">
        <v>63</v>
      </c>
      <c r="B20" s="37" t="s">
        <v>62</v>
      </c>
      <c r="C20" s="40">
        <f t="shared" si="0"/>
        <v>23</v>
      </c>
      <c r="D20" s="71">
        <f t="shared" si="1"/>
        <v>2.5</v>
      </c>
      <c r="E20" s="74">
        <f t="shared" si="2"/>
        <v>15.308695652173913</v>
      </c>
      <c r="F20" s="74">
        <f t="shared" si="3"/>
        <v>61</v>
      </c>
      <c r="G20" s="63">
        <f t="shared" si="4"/>
        <v>12.95990014844665</v>
      </c>
      <c r="H20" s="77">
        <f t="shared" si="5"/>
        <v>18</v>
      </c>
      <c r="I20" s="77">
        <f t="shared" si="6"/>
        <v>26.200000000000003</v>
      </c>
      <c r="J20" s="67">
        <v>2.5</v>
      </c>
      <c r="K20" s="40">
        <v>5.4</v>
      </c>
      <c r="L20" s="41">
        <v>7.2</v>
      </c>
      <c r="M20" s="41">
        <v>6.3</v>
      </c>
      <c r="N20" s="421">
        <v>37</v>
      </c>
      <c r="O20" s="421">
        <v>23</v>
      </c>
      <c r="P20" s="421">
        <v>12</v>
      </c>
      <c r="Q20" s="421">
        <v>5.6</v>
      </c>
      <c r="R20" s="421">
        <v>8.1999999999999993</v>
      </c>
      <c r="S20" s="421">
        <v>9.3000000000000007</v>
      </c>
      <c r="T20" s="531">
        <v>10</v>
      </c>
      <c r="U20" s="521">
        <v>15</v>
      </c>
      <c r="V20" s="521">
        <v>12</v>
      </c>
      <c r="W20" s="486">
        <v>27</v>
      </c>
      <c r="X20" s="486">
        <v>61</v>
      </c>
      <c r="Y20" s="523">
        <v>5.5</v>
      </c>
      <c r="Z20" s="521">
        <v>21</v>
      </c>
      <c r="AA20" s="522">
        <v>5.0999999999999996</v>
      </c>
      <c r="AB20" s="572">
        <v>23</v>
      </c>
      <c r="AC20" s="421">
        <v>14</v>
      </c>
      <c r="AD20" s="507">
        <v>15</v>
      </c>
      <c r="AE20" s="507">
        <v>14</v>
      </c>
      <c r="AF20" s="508">
        <v>13</v>
      </c>
    </row>
    <row r="21" spans="1:32" x14ac:dyDescent="0.25">
      <c r="A21" s="36" t="s">
        <v>65</v>
      </c>
      <c r="B21" s="37" t="s">
        <v>62</v>
      </c>
      <c r="C21" s="40">
        <f t="shared" si="0"/>
        <v>14</v>
      </c>
      <c r="D21" s="71">
        <f t="shared" si="1"/>
        <v>2.6</v>
      </c>
      <c r="E21" s="74">
        <f t="shared" si="2"/>
        <v>11.335714285714285</v>
      </c>
      <c r="F21" s="74">
        <f t="shared" si="3"/>
        <v>21</v>
      </c>
      <c r="G21" s="63">
        <f t="shared" si="4"/>
        <v>6.2082584133936098</v>
      </c>
      <c r="H21" s="77">
        <f t="shared" si="5"/>
        <v>16</v>
      </c>
      <c r="I21" s="77">
        <f t="shared" si="6"/>
        <v>19.100000000000001</v>
      </c>
      <c r="J21" s="32">
        <v>9.3000000000000007</v>
      </c>
      <c r="K21" s="40">
        <v>16</v>
      </c>
      <c r="L21" s="41">
        <v>8.4</v>
      </c>
      <c r="M21" s="41">
        <v>17</v>
      </c>
      <c r="N21" s="421">
        <v>9.4</v>
      </c>
      <c r="O21" s="421">
        <v>20</v>
      </c>
      <c r="P21" s="421">
        <v>11</v>
      </c>
      <c r="Q21" s="421">
        <v>5.0999999999999996</v>
      </c>
      <c r="R21" s="421">
        <v>5.0999999999999996</v>
      </c>
      <c r="S21" s="421">
        <v>16</v>
      </c>
      <c r="T21" s="570"/>
      <c r="U21" s="510"/>
      <c r="V21" s="510"/>
      <c r="W21" s="510"/>
      <c r="X21" s="510"/>
      <c r="Y21" s="510"/>
      <c r="Z21" s="512"/>
      <c r="AA21" s="510"/>
      <c r="AB21" s="571"/>
      <c r="AC21" s="421">
        <v>15</v>
      </c>
      <c r="AD21" s="507">
        <v>2.8</v>
      </c>
      <c r="AE21" s="507">
        <v>21</v>
      </c>
      <c r="AF21" s="506">
        <v>2.6</v>
      </c>
    </row>
    <row r="22" spans="1:32" x14ac:dyDescent="0.25">
      <c r="A22" s="36" t="s">
        <v>66</v>
      </c>
      <c r="B22" s="37" t="s">
        <v>62</v>
      </c>
      <c r="C22" s="40">
        <f t="shared" si="0"/>
        <v>23</v>
      </c>
      <c r="D22" s="72">
        <f t="shared" si="1"/>
        <v>0.5</v>
      </c>
      <c r="E22" s="71">
        <f t="shared" si="2"/>
        <v>5.7217391304347824</v>
      </c>
      <c r="F22" s="74">
        <f t="shared" si="3"/>
        <v>17</v>
      </c>
      <c r="G22" s="63">
        <f t="shared" si="4"/>
        <v>4.1620533090093375</v>
      </c>
      <c r="H22" s="63">
        <f t="shared" si="5"/>
        <v>7.6</v>
      </c>
      <c r="I22" s="77">
        <f t="shared" si="6"/>
        <v>9.66</v>
      </c>
      <c r="J22" s="32">
        <v>1.4</v>
      </c>
      <c r="K22" s="40">
        <v>7.4</v>
      </c>
      <c r="L22" s="41">
        <v>7.1</v>
      </c>
      <c r="M22" s="41">
        <v>6.3</v>
      </c>
      <c r="N22" s="421">
        <v>8.9</v>
      </c>
      <c r="O22" s="421">
        <v>13</v>
      </c>
      <c r="P22" s="421">
        <v>2.2999999999999998</v>
      </c>
      <c r="Q22" s="421">
        <v>1.5</v>
      </c>
      <c r="R22" s="421">
        <v>4.5</v>
      </c>
      <c r="S22" s="421">
        <v>2.7</v>
      </c>
      <c r="T22" s="534">
        <v>2.8</v>
      </c>
      <c r="U22" s="522">
        <v>7.5</v>
      </c>
      <c r="V22" s="522">
        <v>9.1</v>
      </c>
      <c r="W22" s="487">
        <v>6.5</v>
      </c>
      <c r="X22" s="487">
        <v>9.8000000000000007</v>
      </c>
      <c r="Y22" s="523">
        <v>4.7</v>
      </c>
      <c r="Z22" s="522">
        <v>6.1</v>
      </c>
      <c r="AA22" s="522">
        <v>1.3</v>
      </c>
      <c r="AB22" s="572">
        <v>7.7</v>
      </c>
      <c r="AC22" s="425">
        <v>3</v>
      </c>
      <c r="AD22" s="330">
        <v>0.5</v>
      </c>
      <c r="AE22" s="507">
        <v>17</v>
      </c>
      <c r="AF22" s="197">
        <v>0.5</v>
      </c>
    </row>
    <row r="23" spans="1:32" x14ac:dyDescent="0.25">
      <c r="A23" s="36" t="s">
        <v>69</v>
      </c>
      <c r="B23" s="37" t="s">
        <v>62</v>
      </c>
      <c r="C23" s="40">
        <f t="shared" si="0"/>
        <v>10</v>
      </c>
      <c r="D23" s="71">
        <f t="shared" si="1"/>
        <v>1.1000000000000001</v>
      </c>
      <c r="E23" s="71">
        <f t="shared" si="2"/>
        <v>2.95</v>
      </c>
      <c r="F23" s="71">
        <f t="shared" si="3"/>
        <v>6.9</v>
      </c>
      <c r="G23" s="63">
        <f t="shared" si="4"/>
        <v>1.7122110461817095</v>
      </c>
      <c r="H23" s="63">
        <f t="shared" si="5"/>
        <v>3.5</v>
      </c>
      <c r="I23" s="63">
        <f t="shared" si="6"/>
        <v>4.1999999999999993</v>
      </c>
      <c r="J23" s="32">
        <v>3.9</v>
      </c>
      <c r="K23" s="40">
        <v>6.9</v>
      </c>
      <c r="L23" s="41">
        <v>1.1000000000000001</v>
      </c>
      <c r="M23" s="41">
        <v>3.2</v>
      </c>
      <c r="N23" s="421">
        <v>1.4</v>
      </c>
      <c r="O23" s="421">
        <v>2.6</v>
      </c>
      <c r="P23" s="421">
        <v>2.8</v>
      </c>
      <c r="Q23" s="421">
        <v>2.9</v>
      </c>
      <c r="R23" s="421">
        <v>1.1000000000000001</v>
      </c>
      <c r="S23" s="421">
        <v>3.6</v>
      </c>
      <c r="T23" s="533"/>
      <c r="U23" s="524"/>
      <c r="V23" s="524"/>
      <c r="W23" s="484"/>
      <c r="X23" s="484"/>
      <c r="Y23" s="524"/>
      <c r="Z23" s="524"/>
      <c r="AA23" s="524"/>
      <c r="AB23" s="569"/>
      <c r="AC23" s="421"/>
      <c r="AD23" s="421"/>
      <c r="AE23" s="421"/>
      <c r="AF23" s="506"/>
    </row>
    <row r="24" spans="1:32" x14ac:dyDescent="0.25">
      <c r="A24" s="36" t="s">
        <v>70</v>
      </c>
      <c r="B24" s="37" t="s">
        <v>62</v>
      </c>
      <c r="C24" s="40">
        <f t="shared" si="0"/>
        <v>19</v>
      </c>
      <c r="D24" s="85">
        <f t="shared" si="1"/>
        <v>0.1</v>
      </c>
      <c r="E24" s="85">
        <f t="shared" si="2"/>
        <v>0.50421052631578933</v>
      </c>
      <c r="F24" s="72">
        <f t="shared" si="3"/>
        <v>3.4</v>
      </c>
      <c r="G24" s="75">
        <f t="shared" si="4"/>
        <v>0.73137857494121394</v>
      </c>
      <c r="H24" s="85">
        <f t="shared" si="5"/>
        <v>0.45</v>
      </c>
      <c r="I24" s="85">
        <f t="shared" si="6"/>
        <v>0.7719999999999998</v>
      </c>
      <c r="J24" s="67">
        <v>0.25</v>
      </c>
      <c r="K24" s="67">
        <v>0.25</v>
      </c>
      <c r="L24" s="68">
        <v>0.25</v>
      </c>
      <c r="M24" s="68">
        <v>0.25</v>
      </c>
      <c r="N24" s="507">
        <v>0.5</v>
      </c>
      <c r="O24" s="206">
        <v>0.25</v>
      </c>
      <c r="P24" s="206">
        <v>0.25</v>
      </c>
      <c r="Q24" s="206">
        <v>0.25</v>
      </c>
      <c r="R24" s="206">
        <v>0.25</v>
      </c>
      <c r="S24" s="206">
        <v>0.25</v>
      </c>
      <c r="T24" s="533">
        <v>0.11</v>
      </c>
      <c r="U24" s="524">
        <v>0.4</v>
      </c>
      <c r="V24" s="524">
        <v>0.56000000000000005</v>
      </c>
      <c r="W24" s="526">
        <v>3.4</v>
      </c>
      <c r="X24" s="484">
        <v>0.73</v>
      </c>
      <c r="Y24" s="524">
        <v>0.94</v>
      </c>
      <c r="Z24" s="524">
        <v>0.3</v>
      </c>
      <c r="AA24" s="522">
        <v>0.1</v>
      </c>
      <c r="AB24" s="572">
        <v>0.28999999999999998</v>
      </c>
      <c r="AC24" s="421"/>
      <c r="AD24" s="421"/>
      <c r="AE24" s="421"/>
      <c r="AF24" s="506"/>
    </row>
    <row r="25" spans="1:32" x14ac:dyDescent="0.25">
      <c r="A25" s="36"/>
      <c r="B25" s="37"/>
      <c r="C25" s="40"/>
      <c r="D25" s="71"/>
      <c r="E25" s="71"/>
      <c r="F25" s="71"/>
      <c r="G25" s="63"/>
      <c r="H25" s="63"/>
      <c r="I25" s="63"/>
      <c r="J25" s="32"/>
      <c r="K25" s="40"/>
      <c r="L25" s="41"/>
      <c r="M25" s="41"/>
      <c r="N25" s="41"/>
      <c r="O25" s="41"/>
      <c r="P25" s="41"/>
      <c r="Q25" s="41"/>
      <c r="R25" s="41"/>
      <c r="S25" s="41"/>
      <c r="T25" s="533"/>
      <c r="U25" s="524"/>
      <c r="V25" s="524"/>
      <c r="W25" s="527"/>
      <c r="X25" s="484"/>
      <c r="Y25" s="524"/>
      <c r="Z25" s="524"/>
      <c r="AA25" s="524"/>
      <c r="AB25" s="569"/>
      <c r="AC25" s="421"/>
      <c r="AD25" s="421"/>
      <c r="AE25" s="421"/>
      <c r="AF25" s="506"/>
    </row>
    <row r="26" spans="1:32" x14ac:dyDescent="0.25">
      <c r="A26" s="25" t="s">
        <v>71</v>
      </c>
      <c r="B26" s="39"/>
      <c r="C26" s="40"/>
      <c r="D26" s="71"/>
      <c r="E26" s="71"/>
      <c r="F26" s="71"/>
      <c r="G26" s="63"/>
      <c r="H26" s="63"/>
      <c r="I26" s="63"/>
      <c r="J26" s="32"/>
      <c r="K26" s="530"/>
      <c r="L26" s="43"/>
      <c r="M26" s="43"/>
      <c r="N26" s="43"/>
      <c r="O26" s="43"/>
      <c r="P26" s="43"/>
      <c r="Q26" s="43"/>
      <c r="R26" s="43"/>
      <c r="S26" s="43"/>
      <c r="T26" s="533"/>
      <c r="U26" s="524"/>
      <c r="V26" s="524"/>
      <c r="W26" s="527"/>
      <c r="X26" s="484"/>
      <c r="Y26" s="524"/>
      <c r="Z26" s="524"/>
      <c r="AA26" s="524"/>
      <c r="AB26" s="569"/>
      <c r="AC26" s="421"/>
      <c r="AD26" s="421"/>
      <c r="AE26" s="421"/>
      <c r="AF26" s="506"/>
    </row>
    <row r="27" spans="1:32" x14ac:dyDescent="0.25">
      <c r="A27" s="36" t="s">
        <v>72</v>
      </c>
      <c r="B27" s="39" t="s">
        <v>62</v>
      </c>
      <c r="C27" s="40">
        <f t="shared" ref="C27:C36" si="7">COUNT(J27:AF27)</f>
        <v>23</v>
      </c>
      <c r="D27" s="84">
        <f t="shared" ref="D27:D36" si="8">MIN(J27:AF27)</f>
        <v>5.0000000000000001E-3</v>
      </c>
      <c r="E27" s="72">
        <f t="shared" ref="E27:E36" si="9">AVERAGE(J27:AF27)</f>
        <v>4.030434782608696E-2</v>
      </c>
      <c r="F27" s="72">
        <f t="shared" ref="F27:F36" si="10">MAX(J27:AF27)</f>
        <v>0.27</v>
      </c>
      <c r="G27" s="75">
        <f t="shared" ref="G27:G36" si="11">STDEV(J27:AF27)</f>
        <v>9.102868418181996E-2</v>
      </c>
      <c r="H27" s="75">
        <f t="shared" ref="H27:H36" si="12">PERCENTILE(J27:AF27,0.75)</f>
        <v>5.0000000000000001E-3</v>
      </c>
      <c r="I27" s="79">
        <f t="shared" ref="I27:I36" si="13">PERCENTILE(J27:AF27,0.9)</f>
        <v>0.22040000000000018</v>
      </c>
      <c r="J27" s="67">
        <v>5.0000000000000001E-3</v>
      </c>
      <c r="K27" s="67">
        <v>5.0000000000000001E-3</v>
      </c>
      <c r="L27" s="68">
        <v>5.0000000000000001E-3</v>
      </c>
      <c r="M27" s="68">
        <v>5.0000000000000001E-3</v>
      </c>
      <c r="N27" s="206">
        <v>5.0000000000000001E-3</v>
      </c>
      <c r="O27" s="206">
        <v>5.0000000000000001E-3</v>
      </c>
      <c r="P27" s="206">
        <v>5.0000000000000001E-3</v>
      </c>
      <c r="Q27" s="507">
        <v>2.1999999999999999E-2</v>
      </c>
      <c r="R27" s="206">
        <v>5.0000000000000001E-3</v>
      </c>
      <c r="S27" s="206">
        <v>5.0000000000000001E-3</v>
      </c>
      <c r="T27" s="535">
        <v>5.0000000000000001E-3</v>
      </c>
      <c r="U27" s="528">
        <v>5.0000000000000001E-3</v>
      </c>
      <c r="V27" s="528">
        <v>5.0000000000000001E-3</v>
      </c>
      <c r="W27" s="528">
        <v>5.0000000000000001E-3</v>
      </c>
      <c r="X27" s="528">
        <v>5.0000000000000001E-3</v>
      </c>
      <c r="Y27" s="528">
        <v>5.0000000000000001E-3</v>
      </c>
      <c r="Z27" s="528">
        <v>5.0000000000000001E-3</v>
      </c>
      <c r="AA27" s="528">
        <v>5.0000000000000001E-3</v>
      </c>
      <c r="AB27" s="573">
        <v>5.0000000000000001E-3</v>
      </c>
      <c r="AC27" s="330">
        <v>5.0000000000000001E-3</v>
      </c>
      <c r="AD27" s="421">
        <v>0.27</v>
      </c>
      <c r="AE27" s="421">
        <v>0.27</v>
      </c>
      <c r="AF27" s="506">
        <v>0.27</v>
      </c>
    </row>
    <row r="28" spans="1:32" x14ac:dyDescent="0.25">
      <c r="A28" s="36" t="s">
        <v>74</v>
      </c>
      <c r="B28" s="39" t="s">
        <v>62</v>
      </c>
      <c r="C28" s="40">
        <f t="shared" si="7"/>
        <v>23</v>
      </c>
      <c r="D28" s="84">
        <f t="shared" si="8"/>
        <v>5.0000000000000001E-3</v>
      </c>
      <c r="E28" s="84">
        <f t="shared" si="9"/>
        <v>5.0000000000000018E-3</v>
      </c>
      <c r="F28" s="73">
        <f t="shared" si="10"/>
        <v>5.0000000000000001E-3</v>
      </c>
      <c r="G28" s="75">
        <f t="shared" si="11"/>
        <v>1.7737108939428795E-18</v>
      </c>
      <c r="H28" s="84">
        <f t="shared" si="12"/>
        <v>5.0000000000000001E-3</v>
      </c>
      <c r="I28" s="83">
        <f t="shared" si="13"/>
        <v>5.0000000000000001E-3</v>
      </c>
      <c r="J28" s="67">
        <v>5.0000000000000001E-3</v>
      </c>
      <c r="K28" s="67">
        <v>5.0000000000000001E-3</v>
      </c>
      <c r="L28" s="68">
        <v>5.0000000000000001E-3</v>
      </c>
      <c r="M28" s="68">
        <v>5.0000000000000001E-3</v>
      </c>
      <c r="N28" s="206">
        <v>5.0000000000000001E-3</v>
      </c>
      <c r="O28" s="206">
        <v>5.0000000000000001E-3</v>
      </c>
      <c r="P28" s="206">
        <v>5.0000000000000001E-3</v>
      </c>
      <c r="Q28" s="206">
        <v>5.0000000000000001E-3</v>
      </c>
      <c r="R28" s="206">
        <v>5.0000000000000001E-3</v>
      </c>
      <c r="S28" s="206">
        <v>5.0000000000000001E-3</v>
      </c>
      <c r="T28" s="535">
        <v>5.0000000000000001E-3</v>
      </c>
      <c r="U28" s="528">
        <v>5.0000000000000001E-3</v>
      </c>
      <c r="V28" s="528">
        <v>5.0000000000000001E-3</v>
      </c>
      <c r="W28" s="528">
        <v>5.0000000000000001E-3</v>
      </c>
      <c r="X28" s="528">
        <v>5.0000000000000001E-3</v>
      </c>
      <c r="Y28" s="528">
        <v>5.0000000000000001E-3</v>
      </c>
      <c r="Z28" s="528">
        <v>5.0000000000000001E-3</v>
      </c>
      <c r="AA28" s="528">
        <v>5.0000000000000001E-3</v>
      </c>
      <c r="AB28" s="573">
        <v>5.0000000000000001E-3</v>
      </c>
      <c r="AC28" s="330">
        <v>5.0000000000000001E-3</v>
      </c>
      <c r="AD28" s="330">
        <v>5.0000000000000001E-3</v>
      </c>
      <c r="AE28" s="330">
        <v>5.0000000000000001E-3</v>
      </c>
      <c r="AF28" s="197">
        <v>5.0000000000000001E-3</v>
      </c>
    </row>
    <row r="29" spans="1:32" x14ac:dyDescent="0.25">
      <c r="A29" s="36" t="s">
        <v>76</v>
      </c>
      <c r="B29" s="39" t="s">
        <v>62</v>
      </c>
      <c r="C29" s="40">
        <f t="shared" si="7"/>
        <v>23</v>
      </c>
      <c r="D29" s="84">
        <f t="shared" si="8"/>
        <v>5.0000000000000001E-3</v>
      </c>
      <c r="E29" s="73">
        <f t="shared" si="9"/>
        <v>1.7260869565217392E-2</v>
      </c>
      <c r="F29" s="73">
        <f t="shared" si="10"/>
        <v>6.2E-2</v>
      </c>
      <c r="G29" s="76">
        <f t="shared" si="11"/>
        <v>1.7344680586970505E-2</v>
      </c>
      <c r="H29" s="76">
        <f t="shared" si="12"/>
        <v>2.4500000000000001E-2</v>
      </c>
      <c r="I29" s="78">
        <f t="shared" si="13"/>
        <v>4.3200000000000002E-2</v>
      </c>
      <c r="J29" s="67">
        <v>5.0000000000000001E-3</v>
      </c>
      <c r="K29" s="40">
        <v>1.4E-2</v>
      </c>
      <c r="L29" s="68">
        <v>5.0000000000000001E-3</v>
      </c>
      <c r="M29" s="68">
        <v>5.0000000000000001E-3</v>
      </c>
      <c r="N29" s="206">
        <v>5.0000000000000001E-3</v>
      </c>
      <c r="O29" s="206">
        <v>5.0000000000000001E-3</v>
      </c>
      <c r="P29" s="206">
        <v>5.0000000000000001E-3</v>
      </c>
      <c r="Q29" s="507">
        <v>2.3E-2</v>
      </c>
      <c r="R29" s="507">
        <v>4.3999999999999997E-2</v>
      </c>
      <c r="S29" s="507">
        <v>0.04</v>
      </c>
      <c r="T29" s="534">
        <v>2.1999999999999999E-2</v>
      </c>
      <c r="U29" s="528">
        <v>5.0000000000000001E-3</v>
      </c>
      <c r="V29" s="528">
        <v>5.0000000000000001E-3</v>
      </c>
      <c r="W29" s="484">
        <v>1.7999999999999999E-2</v>
      </c>
      <c r="X29" s="528">
        <v>5.0000000000000001E-3</v>
      </c>
      <c r="Y29" s="524">
        <v>2.5999999999999999E-2</v>
      </c>
      <c r="Z29" s="528">
        <v>5.0000000000000001E-3</v>
      </c>
      <c r="AA29" s="528">
        <v>5.0000000000000001E-3</v>
      </c>
      <c r="AB29" s="572">
        <v>3.4000000000000002E-2</v>
      </c>
      <c r="AC29" s="330">
        <v>5.0000000000000001E-3</v>
      </c>
      <c r="AD29" s="330">
        <v>5.0000000000000001E-3</v>
      </c>
      <c r="AE29" s="421">
        <v>6.2E-2</v>
      </c>
      <c r="AF29" s="506">
        <v>4.9000000000000002E-2</v>
      </c>
    </row>
    <row r="30" spans="1:32" x14ac:dyDescent="0.25">
      <c r="A30" s="36" t="s">
        <v>77</v>
      </c>
      <c r="B30" s="39" t="s">
        <v>62</v>
      </c>
      <c r="C30" s="40">
        <f t="shared" si="7"/>
        <v>23</v>
      </c>
      <c r="D30" s="84">
        <f t="shared" si="8"/>
        <v>5.0000000000000001E-3</v>
      </c>
      <c r="E30" s="73">
        <f t="shared" si="9"/>
        <v>4.0347826086956522E-2</v>
      </c>
      <c r="F30" s="72">
        <f t="shared" si="10"/>
        <v>0.18</v>
      </c>
      <c r="G30" s="76">
        <f t="shared" si="11"/>
        <v>4.6953176575326973E-2</v>
      </c>
      <c r="H30" s="75">
        <f t="shared" si="12"/>
        <v>5.0999999999999997E-2</v>
      </c>
      <c r="I30" s="79">
        <f t="shared" si="13"/>
        <v>0.11300000000000002</v>
      </c>
      <c r="J30" s="32">
        <v>1.7999999999999999E-2</v>
      </c>
      <c r="K30" s="40">
        <v>4.2999999999999997E-2</v>
      </c>
      <c r="L30" s="41">
        <v>1.2999999999999999E-2</v>
      </c>
      <c r="M30" s="68">
        <v>5.0000000000000001E-3</v>
      </c>
      <c r="N30" s="206">
        <v>5.0000000000000001E-3</v>
      </c>
      <c r="O30" s="507">
        <v>0.02</v>
      </c>
      <c r="P30" s="507">
        <v>5.0000000000000001E-3</v>
      </c>
      <c r="Q30" s="507">
        <v>5.8999999999999997E-2</v>
      </c>
      <c r="R30" s="507">
        <v>8.5000000000000006E-2</v>
      </c>
      <c r="S30" s="507">
        <v>6.4000000000000001E-2</v>
      </c>
      <c r="T30" s="534">
        <v>1.6E-2</v>
      </c>
      <c r="U30" s="528">
        <v>5.0000000000000001E-3</v>
      </c>
      <c r="V30" s="528">
        <v>5.0000000000000001E-3</v>
      </c>
      <c r="W30" s="484">
        <v>2.8000000000000001E-2</v>
      </c>
      <c r="X30" s="484">
        <v>3.6999999999999998E-2</v>
      </c>
      <c r="Y30" s="524">
        <v>1.7999999999999999E-2</v>
      </c>
      <c r="Z30" s="528">
        <v>5.0000000000000001E-3</v>
      </c>
      <c r="AA30" s="522">
        <v>1.0999999999999999E-2</v>
      </c>
      <c r="AB30" s="572">
        <v>3.5999999999999997E-2</v>
      </c>
      <c r="AC30" s="421">
        <v>0.18</v>
      </c>
      <c r="AD30" s="421">
        <v>0.02</v>
      </c>
      <c r="AE30" s="507">
        <v>0.12</v>
      </c>
      <c r="AF30" s="508">
        <v>0.13</v>
      </c>
    </row>
    <row r="31" spans="1:32" x14ac:dyDescent="0.25">
      <c r="A31" s="44" t="s">
        <v>78</v>
      </c>
      <c r="B31" s="39" t="s">
        <v>62</v>
      </c>
      <c r="C31" s="40">
        <f t="shared" si="7"/>
        <v>23</v>
      </c>
      <c r="D31" s="84">
        <f t="shared" si="8"/>
        <v>5.0000000000000001E-3</v>
      </c>
      <c r="E31" s="73">
        <f t="shared" si="9"/>
        <v>3.1695652173913048E-2</v>
      </c>
      <c r="F31" s="72">
        <f t="shared" si="10"/>
        <v>0.1</v>
      </c>
      <c r="G31" s="76">
        <f t="shared" si="11"/>
        <v>3.0912537589741062E-2</v>
      </c>
      <c r="H31" s="75">
        <f t="shared" si="12"/>
        <v>4.0500000000000001E-2</v>
      </c>
      <c r="I31" s="79">
        <f t="shared" si="13"/>
        <v>8.1800000000000012E-2</v>
      </c>
      <c r="J31" s="32">
        <v>1.6E-2</v>
      </c>
      <c r="K31" s="40">
        <v>4.2000000000000003E-2</v>
      </c>
      <c r="L31" s="41">
        <v>1.4999999999999999E-2</v>
      </c>
      <c r="M31" s="68">
        <v>5.0000000000000001E-3</v>
      </c>
      <c r="N31" s="206">
        <v>5.0000000000000001E-3</v>
      </c>
      <c r="O31" s="507">
        <v>2.1000000000000001E-2</v>
      </c>
      <c r="P31" s="507">
        <v>0.01</v>
      </c>
      <c r="Q31" s="507">
        <v>6.0999999999999999E-2</v>
      </c>
      <c r="R31" s="507">
        <v>8.3000000000000004E-2</v>
      </c>
      <c r="S31" s="507">
        <v>7.6999999999999999E-2</v>
      </c>
      <c r="T31" s="533">
        <v>1.4999999999999999E-2</v>
      </c>
      <c r="U31" s="528">
        <v>5.0000000000000001E-3</v>
      </c>
      <c r="V31" s="528">
        <v>5.0000000000000001E-3</v>
      </c>
      <c r="W31" s="484">
        <v>2.9000000000000001E-2</v>
      </c>
      <c r="X31" s="484">
        <v>3.9E-2</v>
      </c>
      <c r="Y31" s="524">
        <v>1.7000000000000001E-2</v>
      </c>
      <c r="Z31" s="524">
        <v>1.2999999999999999E-2</v>
      </c>
      <c r="AA31" s="528">
        <v>5.0000000000000001E-3</v>
      </c>
      <c r="AB31" s="572">
        <v>3.2000000000000001E-2</v>
      </c>
      <c r="AC31" s="421">
        <v>1.2999999999999999E-2</v>
      </c>
      <c r="AD31" s="421">
        <v>2.1000000000000001E-2</v>
      </c>
      <c r="AE31" s="507">
        <v>0.1</v>
      </c>
      <c r="AF31" s="508">
        <v>0.1</v>
      </c>
    </row>
    <row r="32" spans="1:32" x14ac:dyDescent="0.25">
      <c r="A32" s="36" t="s">
        <v>79</v>
      </c>
      <c r="B32" s="39" t="s">
        <v>62</v>
      </c>
      <c r="C32" s="40">
        <f t="shared" si="7"/>
        <v>23</v>
      </c>
      <c r="D32" s="84">
        <f t="shared" si="8"/>
        <v>5.0000000000000001E-3</v>
      </c>
      <c r="E32" s="73">
        <f t="shared" si="9"/>
        <v>1.7739130434782611E-2</v>
      </c>
      <c r="F32" s="73">
        <f t="shared" si="10"/>
        <v>0.06</v>
      </c>
      <c r="G32" s="76">
        <f t="shared" si="11"/>
        <v>1.6798856539290644E-2</v>
      </c>
      <c r="H32" s="76">
        <f t="shared" si="12"/>
        <v>3.0499999999999999E-2</v>
      </c>
      <c r="I32" s="78">
        <f t="shared" si="13"/>
        <v>4.0200000000000007E-2</v>
      </c>
      <c r="J32" s="67">
        <v>5.0000000000000001E-3</v>
      </c>
      <c r="K32" s="40">
        <v>3.1E-2</v>
      </c>
      <c r="L32" s="68">
        <v>5.0000000000000001E-3</v>
      </c>
      <c r="M32" s="68">
        <v>5.0000000000000001E-3</v>
      </c>
      <c r="N32" s="206">
        <v>5.0000000000000001E-3</v>
      </c>
      <c r="O32" s="206">
        <v>5.0000000000000001E-3</v>
      </c>
      <c r="P32" s="206">
        <v>5.0000000000000001E-3</v>
      </c>
      <c r="Q32" s="507">
        <v>4.2999999999999997E-2</v>
      </c>
      <c r="R32" s="507">
        <v>0.06</v>
      </c>
      <c r="S32" s="507">
        <v>3.2000000000000001E-2</v>
      </c>
      <c r="T32" s="535">
        <v>5.0000000000000001E-3</v>
      </c>
      <c r="U32" s="528">
        <v>5.0000000000000001E-3</v>
      </c>
      <c r="V32" s="528">
        <v>5.0000000000000001E-3</v>
      </c>
      <c r="W32" s="484">
        <v>2.8000000000000001E-2</v>
      </c>
      <c r="X32" s="484">
        <v>0.03</v>
      </c>
      <c r="Y32" s="524">
        <v>1.2999999999999999E-2</v>
      </c>
      <c r="Z32" s="528">
        <v>5.0000000000000001E-3</v>
      </c>
      <c r="AA32" s="528">
        <v>5.0000000000000001E-3</v>
      </c>
      <c r="AB32" s="572">
        <v>2.8000000000000001E-2</v>
      </c>
      <c r="AC32" s="330">
        <v>5.0000000000000001E-3</v>
      </c>
      <c r="AD32" s="330">
        <v>5.0000000000000001E-3</v>
      </c>
      <c r="AE32" s="507">
        <v>3.6999999999999998E-2</v>
      </c>
      <c r="AF32" s="508">
        <v>4.1000000000000002E-2</v>
      </c>
    </row>
    <row r="33" spans="1:32" x14ac:dyDescent="0.25">
      <c r="A33" s="36" t="s">
        <v>80</v>
      </c>
      <c r="B33" s="39" t="s">
        <v>62</v>
      </c>
      <c r="C33" s="40">
        <f t="shared" si="7"/>
        <v>23</v>
      </c>
      <c r="D33" s="84">
        <f t="shared" si="8"/>
        <v>5.0000000000000001E-3</v>
      </c>
      <c r="E33" s="73">
        <f t="shared" si="9"/>
        <v>4.0695652173913049E-2</v>
      </c>
      <c r="F33" s="72">
        <f t="shared" si="10"/>
        <v>0.2</v>
      </c>
      <c r="G33" s="76">
        <f t="shared" si="11"/>
        <v>5.5874400369049053E-2</v>
      </c>
      <c r="H33" s="75">
        <f t="shared" si="12"/>
        <v>5.3999999999999999E-2</v>
      </c>
      <c r="I33" s="79">
        <f t="shared" si="13"/>
        <v>0.12600000000000003</v>
      </c>
      <c r="J33" s="32">
        <v>1.6E-2</v>
      </c>
      <c r="K33" s="40">
        <v>7.5999999999999998E-2</v>
      </c>
      <c r="L33" s="41">
        <v>2.3E-2</v>
      </c>
      <c r="M33" s="41">
        <v>1.0999999999999999E-2</v>
      </c>
      <c r="N33" s="206">
        <v>5.0000000000000001E-3</v>
      </c>
      <c r="O33" s="507">
        <v>3.2000000000000001E-2</v>
      </c>
      <c r="P33" s="206">
        <v>5.0000000000000001E-3</v>
      </c>
      <c r="Q33" s="507">
        <v>0.11</v>
      </c>
      <c r="R33" s="507">
        <v>0.2</v>
      </c>
      <c r="S33" s="507">
        <v>0.11</v>
      </c>
      <c r="T33" s="535">
        <v>5.0000000000000001E-3</v>
      </c>
      <c r="U33" s="528">
        <v>5.0000000000000001E-3</v>
      </c>
      <c r="V33" s="528">
        <v>5.0000000000000001E-3</v>
      </c>
      <c r="W33" s="484">
        <v>1.0999999999999999E-2</v>
      </c>
      <c r="X33" s="528">
        <v>5.0000000000000001E-3</v>
      </c>
      <c r="Y33" s="528">
        <v>5.0000000000000001E-3</v>
      </c>
      <c r="Z33" s="528">
        <v>5.0000000000000001E-3</v>
      </c>
      <c r="AA33" s="528">
        <v>5.0000000000000001E-3</v>
      </c>
      <c r="AB33" s="573">
        <v>5.0000000000000001E-3</v>
      </c>
      <c r="AC33" s="421">
        <v>1.6E-2</v>
      </c>
      <c r="AD33" s="507">
        <v>2.1000000000000001E-2</v>
      </c>
      <c r="AE33" s="507">
        <v>0.13</v>
      </c>
      <c r="AF33" s="508">
        <v>0.13</v>
      </c>
    </row>
    <row r="34" spans="1:32" x14ac:dyDescent="0.25">
      <c r="A34" s="36" t="s">
        <v>81</v>
      </c>
      <c r="B34" s="39" t="s">
        <v>62</v>
      </c>
      <c r="C34" s="40">
        <f t="shared" si="7"/>
        <v>23</v>
      </c>
      <c r="D34" s="84">
        <f t="shared" si="8"/>
        <v>5.0000000000000001E-3</v>
      </c>
      <c r="E34" s="73">
        <f t="shared" si="9"/>
        <v>1.5652173913043476E-2</v>
      </c>
      <c r="F34" s="73">
        <f t="shared" si="10"/>
        <v>7.3999999999999996E-2</v>
      </c>
      <c r="G34" s="76">
        <f t="shared" si="11"/>
        <v>1.9349908845573825E-2</v>
      </c>
      <c r="H34" s="76">
        <f t="shared" si="12"/>
        <v>1.55E-2</v>
      </c>
      <c r="I34" s="78">
        <f t="shared" si="13"/>
        <v>4.2599999999999999E-2</v>
      </c>
      <c r="J34" s="67">
        <v>5.0000000000000001E-3</v>
      </c>
      <c r="K34" s="40">
        <v>1.7999999999999999E-2</v>
      </c>
      <c r="L34" s="68">
        <v>5.0000000000000001E-3</v>
      </c>
      <c r="M34" s="68">
        <v>5.0000000000000001E-3</v>
      </c>
      <c r="N34" s="206">
        <v>5.0000000000000001E-3</v>
      </c>
      <c r="O34" s="206">
        <v>5.0000000000000001E-3</v>
      </c>
      <c r="P34" s="206">
        <v>5.0000000000000001E-3</v>
      </c>
      <c r="Q34" s="507">
        <v>5.3999999999999999E-2</v>
      </c>
      <c r="R34" s="507">
        <v>7.3999999999999996E-2</v>
      </c>
      <c r="S34" s="507">
        <v>3.1E-2</v>
      </c>
      <c r="T34" s="535">
        <v>5.0000000000000001E-3</v>
      </c>
      <c r="U34" s="528">
        <v>5.0000000000000001E-3</v>
      </c>
      <c r="V34" s="528">
        <v>5.0000000000000001E-3</v>
      </c>
      <c r="W34" s="484">
        <v>1.2999999999999999E-2</v>
      </c>
      <c r="X34" s="484">
        <v>1.0999999999999999E-2</v>
      </c>
      <c r="Y34" s="528">
        <v>5.0000000000000001E-3</v>
      </c>
      <c r="Z34" s="528">
        <v>5.0000000000000001E-3</v>
      </c>
      <c r="AA34" s="528">
        <v>5.0000000000000001E-3</v>
      </c>
      <c r="AB34" s="573">
        <v>5.0000000000000001E-3</v>
      </c>
      <c r="AC34" s="330">
        <v>5.0000000000000001E-3</v>
      </c>
      <c r="AD34" s="330">
        <v>5.0000000000000001E-3</v>
      </c>
      <c r="AE34" s="507">
        <v>4.1000000000000002E-2</v>
      </c>
      <c r="AF34" s="508">
        <v>4.2999999999999997E-2</v>
      </c>
    </row>
    <row r="35" spans="1:32" x14ac:dyDescent="0.25">
      <c r="A35" s="36" t="s">
        <v>82</v>
      </c>
      <c r="B35" s="39" t="s">
        <v>62</v>
      </c>
      <c r="C35" s="40">
        <f t="shared" si="7"/>
        <v>23</v>
      </c>
      <c r="D35" s="84">
        <f t="shared" si="8"/>
        <v>5.0000000000000001E-3</v>
      </c>
      <c r="E35" s="73">
        <f t="shared" si="9"/>
        <v>2.0782608695652179E-2</v>
      </c>
      <c r="F35" s="73">
        <f t="shared" si="10"/>
        <v>9.1999999999999998E-2</v>
      </c>
      <c r="G35" s="76">
        <f t="shared" si="11"/>
        <v>2.4271113623435966E-2</v>
      </c>
      <c r="H35" s="76">
        <f t="shared" si="12"/>
        <v>2.1000000000000001E-2</v>
      </c>
      <c r="I35" s="78">
        <f t="shared" si="13"/>
        <v>4.9800000000000004E-2</v>
      </c>
      <c r="J35" s="67">
        <v>5.0000000000000001E-3</v>
      </c>
      <c r="K35" s="40">
        <v>2.1000000000000001E-2</v>
      </c>
      <c r="L35" s="68">
        <v>5.0000000000000001E-3</v>
      </c>
      <c r="M35" s="68">
        <v>5.0000000000000001E-3</v>
      </c>
      <c r="N35" s="206">
        <v>5.0000000000000001E-3</v>
      </c>
      <c r="O35" s="507">
        <v>1.7000000000000001E-2</v>
      </c>
      <c r="P35" s="206">
        <v>5.0000000000000001E-3</v>
      </c>
      <c r="Q35" s="507">
        <v>7.0999999999999994E-2</v>
      </c>
      <c r="R35" s="507">
        <v>9.1999999999999998E-2</v>
      </c>
      <c r="S35" s="507">
        <v>4.8000000000000001E-2</v>
      </c>
      <c r="T35" s="535">
        <v>5.0000000000000001E-3</v>
      </c>
      <c r="U35" s="528">
        <v>5.0000000000000001E-3</v>
      </c>
      <c r="V35" s="528">
        <v>5.0000000000000001E-3</v>
      </c>
      <c r="W35" s="484">
        <v>1.2999999999999999E-2</v>
      </c>
      <c r="X35" s="484">
        <v>2.1000000000000001E-2</v>
      </c>
      <c r="Y35" s="524">
        <v>1.2999999999999999E-2</v>
      </c>
      <c r="Z35" s="528">
        <v>5.0000000000000001E-3</v>
      </c>
      <c r="AA35" s="528">
        <v>5.0000000000000001E-3</v>
      </c>
      <c r="AB35" s="572">
        <v>1.6E-2</v>
      </c>
      <c r="AC35" s="330">
        <v>5.0000000000000001E-3</v>
      </c>
      <c r="AD35" s="507">
        <v>1.2E-2</v>
      </c>
      <c r="AE35" s="507">
        <v>4.9000000000000002E-2</v>
      </c>
      <c r="AF35" s="508">
        <v>0.05</v>
      </c>
    </row>
    <row r="36" spans="1:32" x14ac:dyDescent="0.25">
      <c r="A36" s="36" t="s">
        <v>83</v>
      </c>
      <c r="B36" s="39" t="s">
        <v>62</v>
      </c>
      <c r="C36" s="40">
        <f t="shared" si="7"/>
        <v>20</v>
      </c>
      <c r="D36" s="73">
        <f t="shared" si="8"/>
        <v>0.01</v>
      </c>
      <c r="E36" s="72">
        <f t="shared" si="9"/>
        <v>0.23525000000000001</v>
      </c>
      <c r="F36" s="72">
        <f t="shared" si="10"/>
        <v>0.81300000000000006</v>
      </c>
      <c r="G36" s="75">
        <f t="shared" si="11"/>
        <v>0.25773974531645188</v>
      </c>
      <c r="H36" s="75">
        <f t="shared" si="12"/>
        <v>0.35800000000000004</v>
      </c>
      <c r="I36" s="79">
        <f t="shared" si="13"/>
        <v>0.65690000000000026</v>
      </c>
      <c r="J36" s="32">
        <f>SUM(J27:J35)</f>
        <v>8.0000000000000016E-2</v>
      </c>
      <c r="K36" s="40">
        <v>0.24</v>
      </c>
      <c r="L36" s="41">
        <v>5.0999999999999997E-2</v>
      </c>
      <c r="M36" s="41">
        <v>1.0999999999999999E-2</v>
      </c>
      <c r="N36" s="507"/>
      <c r="O36" s="507">
        <v>0.09</v>
      </c>
      <c r="P36" s="507">
        <v>0.01</v>
      </c>
      <c r="Q36" s="507">
        <v>0.42</v>
      </c>
      <c r="R36" s="507">
        <v>0.64</v>
      </c>
      <c r="S36" s="507">
        <v>0.4</v>
      </c>
      <c r="T36" s="513">
        <f>SUM(T29:T31)</f>
        <v>5.2999999999999999E-2</v>
      </c>
      <c r="U36" s="507"/>
      <c r="V36" s="507"/>
      <c r="W36" s="510">
        <f>SUM(W29:W35)</f>
        <v>0.14000000000000001</v>
      </c>
      <c r="X36" s="510">
        <f>SUM(X30:X32)+X34+X35</f>
        <v>0.13799999999999998</v>
      </c>
      <c r="Y36" s="510">
        <f>SUM(Y29:Y32)+Y35</f>
        <v>8.6999999999999994E-2</v>
      </c>
      <c r="Z36" s="510">
        <f>Z31</f>
        <v>1.2999999999999999E-2</v>
      </c>
      <c r="AA36" s="507">
        <f>AA30</f>
        <v>1.0999999999999999E-2</v>
      </c>
      <c r="AB36" s="508">
        <f>SUM(AB29:AB32)+AB35</f>
        <v>0.14600000000000002</v>
      </c>
      <c r="AC36" s="421">
        <f>SUM(AC30:AC31)+AC33</f>
        <v>0.20900000000000002</v>
      </c>
      <c r="AD36" s="421">
        <f>SUM(AD30:AD31)+AD27+AD33+AD35</f>
        <v>0.34400000000000003</v>
      </c>
      <c r="AE36" s="421">
        <f>SUM(AE29:AE35)+AE27</f>
        <v>0.80900000000000005</v>
      </c>
      <c r="AF36" s="506">
        <f>SUM(AF29:AF35)+AF27</f>
        <v>0.81300000000000006</v>
      </c>
    </row>
    <row r="37" spans="1:32" x14ac:dyDescent="0.25">
      <c r="A37" s="44"/>
      <c r="B37" s="39"/>
      <c r="C37" s="40"/>
      <c r="D37" s="71"/>
      <c r="E37" s="72"/>
      <c r="F37" s="71"/>
      <c r="G37" s="63"/>
      <c r="H37" s="63"/>
      <c r="I37" s="79"/>
      <c r="J37" s="32"/>
      <c r="K37" s="40"/>
      <c r="L37" s="41"/>
      <c r="M37" s="41"/>
      <c r="N37" s="41"/>
      <c r="O37" s="41"/>
      <c r="P37" s="41"/>
      <c r="Q37" s="41"/>
      <c r="R37" s="41"/>
      <c r="S37" s="41"/>
      <c r="T37" s="574"/>
      <c r="U37" s="516"/>
      <c r="V37" s="516"/>
      <c r="W37" s="516"/>
      <c r="X37" s="516"/>
      <c r="Y37" s="516"/>
      <c r="Z37" s="516"/>
      <c r="AA37" s="516"/>
      <c r="AB37" s="575"/>
      <c r="AC37" s="421"/>
      <c r="AD37" s="421"/>
      <c r="AE37" s="421"/>
      <c r="AF37" s="506"/>
    </row>
    <row r="38" spans="1:32" x14ac:dyDescent="0.25">
      <c r="A38" s="25" t="s">
        <v>84</v>
      </c>
      <c r="B38" s="39"/>
      <c r="C38" s="40"/>
      <c r="D38" s="71"/>
      <c r="E38" s="72"/>
      <c r="F38" s="71"/>
      <c r="G38" s="63"/>
      <c r="H38" s="63"/>
      <c r="I38" s="79"/>
      <c r="J38" s="32"/>
      <c r="K38" s="40"/>
      <c r="L38" s="41"/>
      <c r="M38" s="41"/>
      <c r="N38" s="41"/>
      <c r="O38" s="41"/>
      <c r="P38" s="41"/>
      <c r="Q38" s="41"/>
      <c r="R38" s="41"/>
      <c r="S38" s="41"/>
      <c r="T38" s="574"/>
      <c r="U38" s="516"/>
      <c r="V38" s="516"/>
      <c r="W38" s="516"/>
      <c r="X38" s="516"/>
      <c r="Y38" s="516"/>
      <c r="Z38" s="516"/>
      <c r="AA38" s="516"/>
      <c r="AB38" s="575"/>
      <c r="AC38" s="421"/>
      <c r="AD38" s="421"/>
      <c r="AE38" s="421"/>
      <c r="AF38" s="506"/>
    </row>
    <row r="39" spans="1:32" x14ac:dyDescent="0.25">
      <c r="A39" s="36" t="s">
        <v>86</v>
      </c>
      <c r="B39" s="39" t="s">
        <v>62</v>
      </c>
      <c r="C39" s="40">
        <f>COUNT(J39:AF39)</f>
        <v>8</v>
      </c>
      <c r="D39" s="71">
        <f>MIN(J39:AF39)</f>
        <v>0.05</v>
      </c>
      <c r="E39" s="72">
        <f>AVERAGE(J39:AF39)</f>
        <v>8.3750000000000005E-2</v>
      </c>
      <c r="F39" s="71">
        <f>MAX(J39:AF39)</f>
        <v>0.19</v>
      </c>
      <c r="G39" s="63">
        <f>STDEV(J39:AF39)</f>
        <v>6.2549980015984011E-2</v>
      </c>
      <c r="H39" s="63">
        <f>PERCENTILE(J39:AF39,0.75)</f>
        <v>8.2500000000000004E-2</v>
      </c>
      <c r="I39" s="79">
        <f>PERCENTILE(J39:AF39,0.9)</f>
        <v>0.183</v>
      </c>
      <c r="J39" s="32"/>
      <c r="K39" s="40"/>
      <c r="L39" s="41"/>
      <c r="M39" s="41"/>
      <c r="N39" s="41"/>
      <c r="O39" s="41"/>
      <c r="P39" s="41"/>
      <c r="Q39" s="41"/>
      <c r="R39" s="41"/>
      <c r="S39" s="41"/>
      <c r="T39" s="576">
        <v>0.05</v>
      </c>
      <c r="U39" s="483">
        <v>0.05</v>
      </c>
      <c r="V39" s="483">
        <v>0.05</v>
      </c>
      <c r="W39" s="483">
        <v>0.05</v>
      </c>
      <c r="X39" s="484">
        <v>0.19</v>
      </c>
      <c r="Y39" s="483">
        <v>0.05</v>
      </c>
      <c r="Z39" s="484">
        <v>0.18</v>
      </c>
      <c r="AA39" s="483">
        <v>0.05</v>
      </c>
      <c r="AB39" s="575"/>
      <c r="AC39" s="421"/>
      <c r="AD39" s="421"/>
      <c r="AE39" s="421"/>
      <c r="AF39" s="506"/>
    </row>
    <row r="40" spans="1:32" x14ac:dyDescent="0.25">
      <c r="A40" s="36" t="s">
        <v>88</v>
      </c>
      <c r="B40" s="39" t="s">
        <v>62</v>
      </c>
      <c r="C40" s="40">
        <f>COUNT(J40:AF40)</f>
        <v>8</v>
      </c>
      <c r="D40" s="71">
        <f>MIN(J40:AF40)</f>
        <v>0.05</v>
      </c>
      <c r="E40" s="72">
        <f>AVERAGE(J40:AF40)</f>
        <v>4.9999999999999996E-2</v>
      </c>
      <c r="F40" s="71">
        <f>MAX(J40:AF40)</f>
        <v>0.05</v>
      </c>
      <c r="G40" s="63">
        <f>STDEV(J40:AF40)</f>
        <v>7.4179896090271868E-18</v>
      </c>
      <c r="H40" s="63">
        <f>PERCENTILE(J40:AF40,0.75)</f>
        <v>0.05</v>
      </c>
      <c r="I40" s="79">
        <f>PERCENTILE(J40:AF40,0.9)</f>
        <v>0.05</v>
      </c>
      <c r="J40" s="32"/>
      <c r="K40" s="40"/>
      <c r="L40" s="41"/>
      <c r="M40" s="41"/>
      <c r="N40" s="41"/>
      <c r="O40" s="41"/>
      <c r="P40" s="41"/>
      <c r="Q40" s="41"/>
      <c r="R40" s="41"/>
      <c r="S40" s="41"/>
      <c r="T40" s="576">
        <v>0.05</v>
      </c>
      <c r="U40" s="483">
        <v>0.05</v>
      </c>
      <c r="V40" s="483">
        <v>0.05</v>
      </c>
      <c r="W40" s="483">
        <v>0.05</v>
      </c>
      <c r="X40" s="483">
        <v>0.05</v>
      </c>
      <c r="Y40" s="483">
        <v>0.05</v>
      </c>
      <c r="Z40" s="483">
        <v>0.05</v>
      </c>
      <c r="AA40" s="483">
        <v>0.05</v>
      </c>
      <c r="AB40" s="575"/>
      <c r="AC40" s="421"/>
      <c r="AD40" s="421"/>
      <c r="AE40" s="421"/>
      <c r="AF40" s="506"/>
    </row>
    <row r="41" spans="1:32" x14ac:dyDescent="0.25">
      <c r="A41" s="36" t="s">
        <v>89</v>
      </c>
      <c r="B41" s="39" t="s">
        <v>62</v>
      </c>
      <c r="C41" s="40">
        <f>COUNT(J41:AF41)</f>
        <v>13</v>
      </c>
      <c r="D41" s="71">
        <f>MIN(J41:AF41)</f>
        <v>0.05</v>
      </c>
      <c r="E41" s="74">
        <f>AVERAGE(J41:AF41)</f>
        <v>4.5861538461538469</v>
      </c>
      <c r="F41" s="74">
        <f>MAX(J41:AF41)</f>
        <v>28</v>
      </c>
      <c r="G41" s="63">
        <f>STDEV(J41:AF41)</f>
        <v>7.7800070034903559</v>
      </c>
      <c r="H41" s="63">
        <f>PERCENTILE(J41:AF41,0.75)</f>
        <v>7.1</v>
      </c>
      <c r="I41" s="166">
        <f>PERCENTILE(J41:AF41,0.9)</f>
        <v>8.52</v>
      </c>
      <c r="J41" s="32">
        <v>28</v>
      </c>
      <c r="K41" s="40"/>
      <c r="L41" s="41"/>
      <c r="M41" s="41"/>
      <c r="N41" s="41"/>
      <c r="O41" s="41"/>
      <c r="P41" s="41"/>
      <c r="Q41" s="41"/>
      <c r="R41" s="41"/>
      <c r="S41" s="41"/>
      <c r="T41" s="576">
        <v>0.05</v>
      </c>
      <c r="U41" s="483">
        <v>0.05</v>
      </c>
      <c r="V41" s="484">
        <v>0.47</v>
      </c>
      <c r="W41" s="484">
        <v>1</v>
      </c>
      <c r="X41" s="484">
        <v>0.76</v>
      </c>
      <c r="Y41" s="484">
        <v>0.15</v>
      </c>
      <c r="Z41" s="484">
        <v>0.49</v>
      </c>
      <c r="AA41" s="483">
        <v>0.05</v>
      </c>
      <c r="AB41" s="577"/>
      <c r="AC41" s="421">
        <v>4.7</v>
      </c>
      <c r="AD41" s="421">
        <v>8.1999999999999993</v>
      </c>
      <c r="AE41" s="507">
        <v>8.6</v>
      </c>
      <c r="AF41" s="508">
        <v>7.1</v>
      </c>
    </row>
    <row r="42" spans="1:32" x14ac:dyDescent="0.25">
      <c r="A42" s="36" t="s">
        <v>90</v>
      </c>
      <c r="B42" s="39" t="s">
        <v>62</v>
      </c>
      <c r="C42" s="40">
        <f>COUNT(J42:AF42)</f>
        <v>0</v>
      </c>
      <c r="D42" s="71">
        <f>MIN(J42:AF42)</f>
        <v>0</v>
      </c>
      <c r="E42" s="72" t="e">
        <f>AVERAGE(J42:AF42)</f>
        <v>#DIV/0!</v>
      </c>
      <c r="F42" s="71">
        <f>MAX(J42:AF42)</f>
        <v>0</v>
      </c>
      <c r="G42" s="63" t="e">
        <f>STDEV(J42:AF42)</f>
        <v>#DIV/0!</v>
      </c>
      <c r="H42" s="63" t="e">
        <f>PERCENTILE(J42:AF42,0.75)</f>
        <v>#NUM!</v>
      </c>
      <c r="I42" s="79" t="e">
        <f>PERCENTILE(J42:AF42,0.9)</f>
        <v>#NUM!</v>
      </c>
      <c r="J42" s="32"/>
      <c r="K42" s="40"/>
      <c r="L42" s="41"/>
      <c r="M42" s="41"/>
      <c r="N42" s="41"/>
      <c r="O42" s="41"/>
      <c r="P42" s="41"/>
      <c r="Q42" s="41"/>
      <c r="R42" s="41"/>
      <c r="S42" s="41"/>
      <c r="T42" s="574"/>
      <c r="U42" s="516"/>
      <c r="V42" s="516"/>
      <c r="W42" s="516"/>
      <c r="X42" s="516"/>
      <c r="Y42" s="516"/>
      <c r="Z42" s="516"/>
      <c r="AA42" s="516"/>
      <c r="AB42" s="575"/>
      <c r="AC42" s="421"/>
      <c r="AD42" s="421"/>
      <c r="AE42" s="421"/>
      <c r="AF42" s="506"/>
    </row>
    <row r="43" spans="1:32" x14ac:dyDescent="0.25">
      <c r="A43" s="36"/>
      <c r="B43" s="39"/>
      <c r="C43" s="40"/>
      <c r="D43" s="71"/>
      <c r="E43" s="72"/>
      <c r="F43" s="71"/>
      <c r="G43" s="63"/>
      <c r="H43" s="63"/>
      <c r="I43" s="79"/>
      <c r="J43" s="32"/>
      <c r="K43" s="40"/>
      <c r="L43" s="41"/>
      <c r="M43" s="41"/>
      <c r="N43" s="41"/>
      <c r="O43" s="41"/>
      <c r="P43" s="41"/>
      <c r="Q43" s="41"/>
      <c r="R43" s="41"/>
      <c r="S43" s="41"/>
      <c r="T43" s="574"/>
      <c r="U43" s="516"/>
      <c r="V43" s="516"/>
      <c r="W43" s="516"/>
      <c r="X43" s="516"/>
      <c r="Y43" s="516"/>
      <c r="Z43" s="516"/>
      <c r="AA43" s="516"/>
      <c r="AB43" s="575"/>
      <c r="AC43" s="421"/>
      <c r="AD43" s="421"/>
      <c r="AE43" s="421"/>
      <c r="AF43" s="506"/>
    </row>
    <row r="44" spans="1:32" x14ac:dyDescent="0.25">
      <c r="A44" s="25" t="s">
        <v>91</v>
      </c>
      <c r="B44" s="39"/>
      <c r="C44" s="40"/>
      <c r="D44" s="71"/>
      <c r="E44" s="72"/>
      <c r="F44" s="71"/>
      <c r="G44" s="63"/>
      <c r="H44" s="63"/>
      <c r="I44" s="79"/>
      <c r="J44" s="32"/>
      <c r="K44" s="40"/>
      <c r="L44" s="41"/>
      <c r="M44" s="41"/>
      <c r="N44" s="41"/>
      <c r="O44" s="41"/>
      <c r="P44" s="41"/>
      <c r="Q44" s="41"/>
      <c r="R44" s="41"/>
      <c r="S44" s="41"/>
      <c r="T44" s="574"/>
      <c r="U44" s="516"/>
      <c r="V44" s="516"/>
      <c r="W44" s="516"/>
      <c r="X44" s="516"/>
      <c r="Y44" s="516"/>
      <c r="Z44" s="516"/>
      <c r="AA44" s="516"/>
      <c r="AB44" s="575"/>
      <c r="AC44" s="421"/>
      <c r="AD44" s="421"/>
      <c r="AE44" s="421"/>
      <c r="AF44" s="506"/>
    </row>
    <row r="45" spans="1:32" x14ac:dyDescent="0.25">
      <c r="A45" s="36" t="s">
        <v>92</v>
      </c>
      <c r="B45" s="39" t="s">
        <v>62</v>
      </c>
      <c r="C45" s="40">
        <f>COUNT(J45:AF45)</f>
        <v>10</v>
      </c>
      <c r="D45" s="71">
        <f>MIN(J45:AF45)</f>
        <v>7.0000000000000001E-3</v>
      </c>
      <c r="E45" s="72">
        <f>AVERAGE(J45:AF45)</f>
        <v>1.1137000000000004</v>
      </c>
      <c r="F45" s="71">
        <f>MAX(J45:AF45)</f>
        <v>4.5</v>
      </c>
      <c r="G45" s="75">
        <f>STDEV(J45:AF45)</f>
        <v>1.6614676276647027</v>
      </c>
      <c r="H45" s="75">
        <f>PERCENTILE(J45:AF45,0.75)</f>
        <v>1.2075</v>
      </c>
      <c r="I45" s="79">
        <f>PERCENTILE(J45:AF45,0.9)</f>
        <v>3.8699999999999997</v>
      </c>
      <c r="J45" s="32">
        <v>7.0000000000000001E-3</v>
      </c>
      <c r="K45" s="40"/>
      <c r="L45" s="41"/>
      <c r="M45" s="41"/>
      <c r="N45" s="41"/>
      <c r="O45" s="41"/>
      <c r="P45" s="41"/>
      <c r="Q45" s="41"/>
      <c r="R45" s="41"/>
      <c r="S45" s="41"/>
      <c r="T45" s="482"/>
      <c r="U45" s="485"/>
      <c r="V45" s="529"/>
      <c r="W45" s="529"/>
      <c r="X45" s="485">
        <v>1.4</v>
      </c>
      <c r="Y45" s="485">
        <v>4.5</v>
      </c>
      <c r="Z45" s="520">
        <v>3.8</v>
      </c>
      <c r="AA45" s="483">
        <v>0.05</v>
      </c>
      <c r="AB45" s="572">
        <v>0.16</v>
      </c>
      <c r="AC45" s="421">
        <v>0.63</v>
      </c>
      <c r="AD45" s="421">
        <v>0.38</v>
      </c>
      <c r="AE45" s="330">
        <v>0.05</v>
      </c>
      <c r="AF45" s="508">
        <v>0.16</v>
      </c>
    </row>
    <row r="46" spans="1:32" s="37" customFormat="1" x14ac:dyDescent="0.25">
      <c r="A46" s="36"/>
      <c r="C46" s="40"/>
      <c r="D46" s="71"/>
      <c r="E46" s="72"/>
      <c r="F46" s="71"/>
      <c r="G46" s="63"/>
      <c r="H46" s="63"/>
      <c r="I46" s="79"/>
      <c r="J46" s="32"/>
      <c r="K46" s="40"/>
      <c r="L46" s="41"/>
      <c r="M46" s="41"/>
      <c r="N46" s="41"/>
      <c r="O46" s="41"/>
      <c r="P46" s="41"/>
      <c r="Q46" s="41"/>
      <c r="R46" s="41"/>
      <c r="S46" s="41"/>
      <c r="T46" s="40"/>
      <c r="U46" s="41"/>
      <c r="V46" s="41"/>
      <c r="W46" s="41"/>
      <c r="X46" s="41"/>
      <c r="Y46" s="41"/>
      <c r="Z46" s="41"/>
      <c r="AA46" s="41"/>
      <c r="AB46" s="42"/>
      <c r="AC46" s="421"/>
      <c r="AD46" s="421"/>
      <c r="AE46" s="421"/>
      <c r="AF46" s="506"/>
    </row>
    <row r="47" spans="1:32" x14ac:dyDescent="0.25">
      <c r="A47" s="25" t="s">
        <v>93</v>
      </c>
      <c r="B47" s="37"/>
      <c r="C47" s="40"/>
      <c r="D47" s="71"/>
      <c r="E47" s="72"/>
      <c r="F47" s="71"/>
      <c r="G47" s="63"/>
      <c r="H47" s="63"/>
      <c r="I47" s="79"/>
      <c r="J47" s="32"/>
      <c r="K47" s="40"/>
      <c r="L47" s="41"/>
      <c r="M47" s="41"/>
      <c r="N47" s="41"/>
      <c r="O47" s="41"/>
      <c r="P47" s="41"/>
      <c r="Q47" s="41"/>
      <c r="R47" s="41"/>
      <c r="S47" s="41"/>
      <c r="T47" s="40"/>
      <c r="U47" s="41"/>
      <c r="V47" s="41"/>
      <c r="W47" s="41"/>
      <c r="X47" s="41"/>
      <c r="Y47" s="41"/>
      <c r="Z47" s="41"/>
      <c r="AA47" s="41"/>
      <c r="AB47" s="42"/>
      <c r="AC47" s="41"/>
      <c r="AD47" s="41"/>
      <c r="AE47" s="41"/>
      <c r="AF47" s="42"/>
    </row>
    <row r="48" spans="1:32" x14ac:dyDescent="0.25">
      <c r="A48" s="36" t="s">
        <v>95</v>
      </c>
      <c r="B48" s="37" t="s">
        <v>62</v>
      </c>
      <c r="C48" s="40">
        <f>COUNT(J48:AF48)</f>
        <v>0</v>
      </c>
      <c r="D48" s="71">
        <f>MIN(J48:AF48)</f>
        <v>0</v>
      </c>
      <c r="E48" s="72" t="e">
        <f>AVERAGE(J48:AF48)</f>
        <v>#DIV/0!</v>
      </c>
      <c r="F48" s="71">
        <f>MAX(J48:AF48)</f>
        <v>0</v>
      </c>
      <c r="G48" s="63" t="e">
        <f>STDEV(J48:AF48)</f>
        <v>#DIV/0!</v>
      </c>
      <c r="H48" s="63" t="e">
        <f>PERCENTILE(J48:AF48,0.75)</f>
        <v>#NUM!</v>
      </c>
      <c r="I48" s="79" t="e">
        <f>PERCENTILE(J48:AF48,0.9)</f>
        <v>#NUM!</v>
      </c>
      <c r="J48" s="32"/>
      <c r="K48" s="40"/>
      <c r="L48" s="41"/>
      <c r="M48" s="41"/>
      <c r="N48" s="41"/>
      <c r="O48" s="41"/>
      <c r="P48" s="41"/>
      <c r="Q48" s="41"/>
      <c r="R48" s="41"/>
      <c r="S48" s="41"/>
      <c r="T48" s="40"/>
      <c r="U48" s="41"/>
      <c r="V48" s="41"/>
      <c r="W48" s="41"/>
      <c r="X48" s="41"/>
      <c r="Y48" s="41"/>
      <c r="Z48" s="41"/>
      <c r="AA48" s="41"/>
      <c r="AB48" s="42"/>
      <c r="AC48" s="41"/>
      <c r="AD48" s="41"/>
      <c r="AE48" s="41"/>
      <c r="AF48" s="42"/>
    </row>
    <row r="49" spans="1:33" x14ac:dyDescent="0.25">
      <c r="A49" s="36" t="s">
        <v>96</v>
      </c>
      <c r="B49" s="37" t="s">
        <v>62</v>
      </c>
      <c r="C49" s="40">
        <f>COUNT(J49:AF49)</f>
        <v>0</v>
      </c>
      <c r="D49" s="71">
        <f>MIN(J49:AF49)</f>
        <v>0</v>
      </c>
      <c r="E49" s="72" t="e">
        <f>AVERAGE(J49:AF49)</f>
        <v>#DIV/0!</v>
      </c>
      <c r="F49" s="71">
        <f>MAX(J49:AF49)</f>
        <v>0</v>
      </c>
      <c r="G49" s="63" t="e">
        <f>STDEV(J49:AF49)</f>
        <v>#DIV/0!</v>
      </c>
      <c r="H49" s="63" t="e">
        <f>PERCENTILE(J49:AF49,0.75)</f>
        <v>#NUM!</v>
      </c>
      <c r="I49" s="79" t="e">
        <f>PERCENTILE(J49:AF49,0.9)</f>
        <v>#NUM!</v>
      </c>
      <c r="J49" s="32"/>
      <c r="K49" s="40"/>
      <c r="L49" s="41"/>
      <c r="M49" s="41"/>
      <c r="N49" s="41"/>
      <c r="O49" s="41"/>
      <c r="P49" s="41"/>
      <c r="Q49" s="41"/>
      <c r="R49" s="41"/>
      <c r="S49" s="41"/>
      <c r="T49" s="40"/>
      <c r="U49" s="41"/>
      <c r="V49" s="41"/>
      <c r="W49" s="41"/>
      <c r="X49" s="41"/>
      <c r="Y49" s="41"/>
      <c r="Z49" s="41"/>
      <c r="AA49" s="41"/>
      <c r="AB49" s="42"/>
      <c r="AC49" s="41"/>
      <c r="AD49" s="41"/>
      <c r="AE49" s="41"/>
      <c r="AF49" s="42"/>
    </row>
    <row r="50" spans="1:33" x14ac:dyDescent="0.25">
      <c r="A50" s="36" t="s">
        <v>98</v>
      </c>
      <c r="B50" s="37" t="s">
        <v>62</v>
      </c>
      <c r="C50" s="40">
        <f>COUNT(J50:AF50)</f>
        <v>0</v>
      </c>
      <c r="D50" s="71">
        <f>MIN(J50:AF50)</f>
        <v>0</v>
      </c>
      <c r="E50" s="72" t="e">
        <f>AVERAGE(J50:AF50)</f>
        <v>#DIV/0!</v>
      </c>
      <c r="F50" s="71">
        <f>MAX(J50:AF50)</f>
        <v>0</v>
      </c>
      <c r="G50" s="63" t="e">
        <f>STDEV(J50:AF50)</f>
        <v>#DIV/0!</v>
      </c>
      <c r="H50" s="63" t="e">
        <f>PERCENTILE(J50:AF50,0.75)</f>
        <v>#NUM!</v>
      </c>
      <c r="I50" s="79" t="e">
        <f>PERCENTILE(J50:AF50,0.9)</f>
        <v>#NUM!</v>
      </c>
      <c r="J50" s="32"/>
      <c r="K50" s="40"/>
      <c r="L50" s="41"/>
      <c r="M50" s="41"/>
      <c r="N50" s="41"/>
      <c r="O50" s="41"/>
      <c r="P50" s="41"/>
      <c r="Q50" s="41"/>
      <c r="R50" s="41"/>
      <c r="S50" s="41"/>
      <c r="T50" s="40"/>
      <c r="U50" s="41"/>
      <c r="V50" s="41"/>
      <c r="W50" s="41"/>
      <c r="X50" s="41"/>
      <c r="Y50" s="41"/>
      <c r="Z50" s="41"/>
      <c r="AA50" s="41"/>
      <c r="AB50" s="42"/>
      <c r="AC50" s="41"/>
      <c r="AD50" s="41"/>
      <c r="AE50" s="41"/>
      <c r="AF50" s="42"/>
    </row>
    <row r="51" spans="1:33" x14ac:dyDescent="0.25">
      <c r="A51" s="36" t="s">
        <v>99</v>
      </c>
      <c r="B51" s="37" t="s">
        <v>62</v>
      </c>
      <c r="C51" s="40">
        <f>COUNT(J51:AF51)</f>
        <v>0</v>
      </c>
      <c r="D51" s="71">
        <f>MIN(J51:AF51)</f>
        <v>0</v>
      </c>
      <c r="E51" s="72" t="e">
        <f>AVERAGE(J51:AF51)</f>
        <v>#DIV/0!</v>
      </c>
      <c r="F51" s="71">
        <f>MAX(J51:AF51)</f>
        <v>0</v>
      </c>
      <c r="G51" s="63" t="e">
        <f>STDEV(J51:AF51)</f>
        <v>#DIV/0!</v>
      </c>
      <c r="H51" s="63" t="e">
        <f>PERCENTILE(J51:AF51,0.75)</f>
        <v>#NUM!</v>
      </c>
      <c r="I51" s="79" t="e">
        <f>PERCENTILE(J51:AF51,0.9)</f>
        <v>#NUM!</v>
      </c>
      <c r="J51" s="32"/>
      <c r="K51" s="40"/>
      <c r="L51" s="41"/>
      <c r="M51" s="41"/>
      <c r="N51" s="41"/>
      <c r="O51" s="41"/>
      <c r="P51" s="41"/>
      <c r="Q51" s="41"/>
      <c r="R51" s="41"/>
      <c r="S51" s="41"/>
      <c r="T51" s="40"/>
      <c r="U51" s="41"/>
      <c r="V51" s="41"/>
      <c r="W51" s="41"/>
      <c r="X51" s="41"/>
      <c r="Y51" s="41"/>
      <c r="Z51" s="41"/>
      <c r="AA51" s="41"/>
      <c r="AB51" s="42"/>
      <c r="AC51" s="41"/>
      <c r="AD51" s="41"/>
      <c r="AE51" s="41"/>
      <c r="AF51" s="42"/>
    </row>
    <row r="52" spans="1:33" x14ac:dyDescent="0.25">
      <c r="A52" s="24" t="s">
        <v>100</v>
      </c>
      <c r="B52" s="22" t="s">
        <v>62</v>
      </c>
      <c r="C52" s="82">
        <f>COUNT(J52:AF52)</f>
        <v>0</v>
      </c>
      <c r="D52" s="178">
        <f>MIN(J52:AF52)</f>
        <v>0</v>
      </c>
      <c r="E52" s="100" t="e">
        <f>AVERAGE(J52:AF52)</f>
        <v>#DIV/0!</v>
      </c>
      <c r="F52" s="178">
        <f>MAX(J52:AF52)</f>
        <v>0</v>
      </c>
      <c r="G52" s="132" t="e">
        <f>STDEV(J52:AF52)</f>
        <v>#DIV/0!</v>
      </c>
      <c r="H52" s="132" t="e">
        <f>PERCENTILE(J52:AF52,0.75)</f>
        <v>#NUM!</v>
      </c>
      <c r="I52" s="165" t="e">
        <f>PERCENTILE(J52:AF52,0.9)</f>
        <v>#NUM!</v>
      </c>
      <c r="J52" s="17"/>
      <c r="K52" s="82"/>
      <c r="L52" s="548"/>
      <c r="M52" s="548"/>
      <c r="N52" s="548"/>
      <c r="O52" s="548"/>
      <c r="P52" s="548"/>
      <c r="Q52" s="548"/>
      <c r="R52" s="548"/>
      <c r="S52" s="548"/>
      <c r="T52" s="82"/>
      <c r="U52" s="548"/>
      <c r="V52" s="548"/>
      <c r="W52" s="548"/>
      <c r="X52" s="548"/>
      <c r="Y52" s="548"/>
      <c r="Z52" s="548"/>
      <c r="AA52" s="548"/>
      <c r="AB52" s="468"/>
      <c r="AC52" s="548"/>
      <c r="AD52" s="504"/>
      <c r="AE52" s="504"/>
      <c r="AF52" s="468"/>
    </row>
    <row r="53" spans="1:33" x14ac:dyDescent="0.25">
      <c r="T53" s="494">
        <f t="shared" ref="T53:AF53" si="14">COUNTA(T9:T52)</f>
        <v>22</v>
      </c>
      <c r="U53" s="494">
        <f t="shared" si="14"/>
        <v>21</v>
      </c>
      <c r="V53" s="494">
        <f t="shared" si="14"/>
        <v>21</v>
      </c>
      <c r="W53" s="494">
        <f t="shared" si="14"/>
        <v>22</v>
      </c>
      <c r="X53" s="494">
        <f t="shared" si="14"/>
        <v>23</v>
      </c>
      <c r="Y53" s="494">
        <f t="shared" si="14"/>
        <v>23</v>
      </c>
      <c r="Z53" s="494">
        <f t="shared" si="14"/>
        <v>23</v>
      </c>
      <c r="AA53" s="494">
        <f t="shared" si="14"/>
        <v>23</v>
      </c>
      <c r="AB53" s="494">
        <f t="shared" si="14"/>
        <v>19</v>
      </c>
      <c r="AC53" s="494">
        <f t="shared" si="14"/>
        <v>21</v>
      </c>
      <c r="AD53" s="494">
        <f t="shared" si="14"/>
        <v>21</v>
      </c>
      <c r="AE53" s="494">
        <f t="shared" si="14"/>
        <v>21</v>
      </c>
      <c r="AF53" s="494">
        <f t="shared" si="14"/>
        <v>21</v>
      </c>
      <c r="AG53" s="494">
        <f>SUM(T53:AF53)</f>
        <v>281</v>
      </c>
    </row>
    <row r="54" spans="1:33" x14ac:dyDescent="0.25">
      <c r="A54" s="94" t="s">
        <v>214</v>
      </c>
    </row>
    <row r="56" spans="1:33" x14ac:dyDescent="0.25">
      <c r="A56" s="47" t="s">
        <v>104</v>
      </c>
    </row>
    <row r="57" spans="1:33" x14ac:dyDescent="0.25">
      <c r="A57" t="s">
        <v>105</v>
      </c>
      <c r="B57" s="48"/>
    </row>
    <row r="58" spans="1:33" x14ac:dyDescent="0.25">
      <c r="A58" t="s">
        <v>106</v>
      </c>
      <c r="B58" s="49"/>
    </row>
    <row r="59" spans="1:33" x14ac:dyDescent="0.25">
      <c r="A59" t="s">
        <v>107</v>
      </c>
      <c r="B59" s="50"/>
    </row>
  </sheetData>
  <sheetProtection algorithmName="SHA-512" hashValue="scyHhSdGZpeOv9TRiZqetJINjMLJl9ZRLtvRG43kAJ3M2gl6eYlAu4KR86EOB392PYl8ytnVp0xbSnvB5aYL1g==" saltValue="UETdTdm8gEvgAB2UAr8nyQ==" spinCount="100000" sheet="1" objects="1" scenarios="1"/>
  <mergeCells count="6">
    <mergeCell ref="AC4:AF4"/>
    <mergeCell ref="AC3:AF3"/>
    <mergeCell ref="T4:AB4"/>
    <mergeCell ref="K3:S3"/>
    <mergeCell ref="K4:S4"/>
    <mergeCell ref="T3:AB3"/>
  </mergeCells>
  <conditionalFormatting sqref="C9:C12 C15:C16 C19:C24 C27:C36 C39:C42 C45 C48:C52">
    <cfRule type="colorScale" priority="1">
      <colorScale>
        <cfvo type="num" val="0"/>
        <cfvo type="num" val="1"/>
        <cfvo type="num" val="5"/>
        <color theme="5"/>
        <color theme="9"/>
        <color theme="6"/>
      </colorScale>
    </cfRule>
  </conditionalFormatting>
  <hyperlinks>
    <hyperlink ref="J5" location="Referencer!A21" display="[17]" xr:uid="{00000000-0004-0000-1300-000000000000}"/>
    <hyperlink ref="K5" location="Referencer!A48" display="[43]" xr:uid="{00000000-0004-0000-1300-000001000000}"/>
    <hyperlink ref="AC5" location="Referencer!A16" display="[12]" xr:uid="{00000000-0004-0000-1300-000002000000}"/>
    <hyperlink ref="AD5:AF5" location="Referencer!A16" display="[12]" xr:uid="{00000000-0004-0000-1300-000003000000}"/>
    <hyperlink ref="L5" location="Referencer!A49" display="[44]" xr:uid="{00000000-0004-0000-1300-000004000000}"/>
    <hyperlink ref="M5" location="Referencer!A49" display="[44]" xr:uid="{00000000-0004-0000-1300-000005000000}"/>
    <hyperlink ref="N5" location="Referencer!A49" display="[44]" xr:uid="{00000000-0004-0000-1300-000006000000}"/>
    <hyperlink ref="O5" location="Referencer!A49" display="[44]" xr:uid="{00000000-0004-0000-1300-000007000000}"/>
    <hyperlink ref="P5" location="Referencer!A49" display="[44]" xr:uid="{00000000-0004-0000-1300-000008000000}"/>
    <hyperlink ref="Q5" location="Referencer!A49" display="[44]" xr:uid="{00000000-0004-0000-1300-000009000000}"/>
    <hyperlink ref="R5" location="Referencer!A49" display="[44]" xr:uid="{00000000-0004-0000-1300-00000A000000}"/>
    <hyperlink ref="S5" location="Referencer!A49" display="[44]" xr:uid="{00000000-0004-0000-1300-00000B000000}"/>
    <hyperlink ref="T5" location="Referencer!A61" display="[56]" xr:uid="{00000000-0004-0000-1300-00000C000000}"/>
    <hyperlink ref="U5:AB5" location="Referencer!A61" display="[56]" xr:uid="{00000000-0004-0000-1300-00000D000000}"/>
  </hyperlinks>
  <pageMargins left="0.70866141732283472" right="0.70866141732283472" top="0.74803149606299213" bottom="0.74803149606299213" header="0.31496062992125984" footer="0.31496062992125984"/>
  <pageSetup paperSize="8" scale="48" orientation="landscape"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499984740745262"/>
  </sheetPr>
  <dimension ref="A1:V54"/>
  <sheetViews>
    <sheetView zoomScale="90" zoomScaleNormal="90" workbookViewId="0">
      <pane xSplit="1" topLeftCell="B1" activePane="topRight" state="frozen"/>
      <selection pane="topRight" activeCell="D10" sqref="D10"/>
    </sheetView>
  </sheetViews>
  <sheetFormatPr defaultRowHeight="15" x14ac:dyDescent="0.25"/>
  <cols>
    <col min="1" max="1" width="24.5703125" bestFit="1" customWidth="1"/>
    <col min="2" max="2" width="6.5703125" bestFit="1" customWidth="1"/>
    <col min="3" max="6" width="15.140625" style="45" customWidth="1"/>
    <col min="7" max="7" width="17" style="45" bestFit="1" customWidth="1"/>
    <col min="8" max="9" width="15.140625" style="45" customWidth="1"/>
    <col min="10" max="10" width="13.85546875" style="45" customWidth="1"/>
    <col min="11" max="11" width="10.7109375" style="45" customWidth="1"/>
    <col min="12" max="20" width="12" style="45" customWidth="1"/>
    <col min="21" max="21" width="19.5703125" customWidth="1"/>
  </cols>
  <sheetData>
    <row r="1" spans="1:21" ht="18.75" x14ac:dyDescent="0.3">
      <c r="A1" s="171" t="s">
        <v>109</v>
      </c>
    </row>
    <row r="2" spans="1:21" s="4" customFormat="1" ht="18.75" x14ac:dyDescent="0.3">
      <c r="A2" s="167"/>
      <c r="B2" s="167"/>
      <c r="C2" s="170"/>
      <c r="D2" s="170"/>
      <c r="E2" s="170"/>
      <c r="F2" s="170"/>
      <c r="G2" s="170"/>
      <c r="H2" s="170"/>
      <c r="I2" s="170"/>
      <c r="J2" s="170"/>
      <c r="K2" s="170"/>
      <c r="L2" s="170"/>
      <c r="M2" s="195"/>
      <c r="N2" s="195"/>
      <c r="O2" s="195"/>
      <c r="P2" s="195"/>
      <c r="Q2" s="195"/>
      <c r="R2" s="195"/>
      <c r="S2" s="195"/>
      <c r="T2" s="195"/>
    </row>
    <row r="3" spans="1:21" s="14" customFormat="1" ht="30" customHeight="1" x14ac:dyDescent="0.25">
      <c r="A3" s="57" t="s">
        <v>118</v>
      </c>
      <c r="B3" s="55"/>
      <c r="C3" s="57"/>
      <c r="D3" s="282"/>
      <c r="E3" s="55"/>
      <c r="F3" s="282"/>
      <c r="G3" s="55"/>
      <c r="H3" s="124"/>
      <c r="I3" s="56"/>
      <c r="J3" s="639" t="s">
        <v>216</v>
      </c>
      <c r="K3" s="640"/>
      <c r="L3" s="641"/>
      <c r="M3" s="639" t="s">
        <v>533</v>
      </c>
      <c r="N3" s="640"/>
      <c r="O3" s="640"/>
      <c r="P3" s="640"/>
      <c r="Q3" s="640"/>
      <c r="R3" s="640"/>
      <c r="S3" s="640"/>
      <c r="T3" s="641"/>
      <c r="U3" s="232" t="s">
        <v>123</v>
      </c>
    </row>
    <row r="4" spans="1:21" s="14" customFormat="1" ht="59.25" customHeight="1" x14ac:dyDescent="0.25">
      <c r="A4" s="57" t="s">
        <v>145</v>
      </c>
      <c r="B4" s="55"/>
      <c r="C4" s="57"/>
      <c r="D4" s="282"/>
      <c r="E4" s="55"/>
      <c r="F4" s="282"/>
      <c r="G4" s="55"/>
      <c r="H4" s="124"/>
      <c r="I4" s="56"/>
      <c r="J4" s="668" t="s">
        <v>218</v>
      </c>
      <c r="K4" s="669"/>
      <c r="L4" s="670"/>
      <c r="M4" s="658" t="s">
        <v>534</v>
      </c>
      <c r="N4" s="659"/>
      <c r="O4" s="659"/>
      <c r="P4" s="659"/>
      <c r="Q4" s="659"/>
      <c r="R4" s="659"/>
      <c r="S4" s="659"/>
      <c r="T4" s="671"/>
      <c r="U4" s="10" t="s">
        <v>217</v>
      </c>
    </row>
    <row r="5" spans="1:21" s="14" customFormat="1" x14ac:dyDescent="0.25">
      <c r="A5" s="57" t="s">
        <v>37</v>
      </c>
      <c r="B5" s="55"/>
      <c r="C5" s="32"/>
      <c r="D5" s="33"/>
      <c r="E5" s="33"/>
      <c r="F5" s="33"/>
      <c r="G5" s="33"/>
      <c r="H5" s="33"/>
      <c r="I5" s="31"/>
      <c r="J5" s="364" t="s">
        <v>162</v>
      </c>
      <c r="K5" s="364" t="s">
        <v>162</v>
      </c>
      <c r="L5" s="401" t="s">
        <v>162</v>
      </c>
      <c r="M5" s="364" t="s">
        <v>605</v>
      </c>
      <c r="N5" s="364" t="s">
        <v>605</v>
      </c>
      <c r="O5" s="364" t="s">
        <v>605</v>
      </c>
      <c r="P5" s="364" t="s">
        <v>605</v>
      </c>
      <c r="Q5" s="364" t="s">
        <v>605</v>
      </c>
      <c r="R5" s="364" t="s">
        <v>605</v>
      </c>
      <c r="S5" s="364" t="s">
        <v>605</v>
      </c>
      <c r="T5" s="364" t="s">
        <v>605</v>
      </c>
      <c r="U5" s="401" t="s">
        <v>162</v>
      </c>
    </row>
    <row r="6" spans="1:21" s="45" customFormat="1" x14ac:dyDescent="0.25">
      <c r="A6" s="38" t="s">
        <v>607</v>
      </c>
      <c r="B6" s="32"/>
      <c r="C6" s="32"/>
      <c r="D6" s="33"/>
      <c r="E6" s="33"/>
      <c r="F6" s="33"/>
      <c r="G6" s="33"/>
      <c r="H6" s="33"/>
      <c r="I6" s="31"/>
      <c r="J6" s="32">
        <v>1</v>
      </c>
      <c r="K6" s="33">
        <v>1</v>
      </c>
      <c r="L6" s="31">
        <v>1</v>
      </c>
      <c r="M6" s="477">
        <v>42410</v>
      </c>
      <c r="N6" s="478">
        <v>42432</v>
      </c>
      <c r="O6" s="478">
        <v>42451</v>
      </c>
      <c r="P6" s="478">
        <v>42509</v>
      </c>
      <c r="Q6" s="477">
        <v>42550</v>
      </c>
      <c r="R6" s="477">
        <v>42678</v>
      </c>
      <c r="S6" s="477">
        <v>42726</v>
      </c>
      <c r="T6" s="477">
        <v>42801</v>
      </c>
      <c r="U6" s="38">
        <v>1</v>
      </c>
    </row>
    <row r="7" spans="1:21" s="14" customFormat="1" x14ac:dyDescent="0.25">
      <c r="A7" s="60" t="s">
        <v>219</v>
      </c>
      <c r="B7" s="16"/>
      <c r="C7" s="15" t="s">
        <v>104</v>
      </c>
      <c r="D7" s="16" t="s">
        <v>383</v>
      </c>
      <c r="E7" s="16" t="s">
        <v>208</v>
      </c>
      <c r="F7" s="16" t="s">
        <v>384</v>
      </c>
      <c r="G7" s="16" t="s">
        <v>446</v>
      </c>
      <c r="H7" s="16" t="s">
        <v>227</v>
      </c>
      <c r="I7" s="16" t="s">
        <v>209</v>
      </c>
      <c r="J7" s="15" t="s">
        <v>185</v>
      </c>
      <c r="K7" s="16" t="s">
        <v>185</v>
      </c>
      <c r="L7" s="61" t="s">
        <v>185</v>
      </c>
      <c r="M7" s="16" t="s">
        <v>185</v>
      </c>
      <c r="N7" s="16" t="s">
        <v>185</v>
      </c>
      <c r="O7" s="16" t="s">
        <v>185</v>
      </c>
      <c r="P7" s="16" t="s">
        <v>185</v>
      </c>
      <c r="Q7" s="16" t="s">
        <v>185</v>
      </c>
      <c r="R7" s="16" t="s">
        <v>185</v>
      </c>
      <c r="S7" s="16" t="s">
        <v>185</v>
      </c>
      <c r="T7" s="16" t="s">
        <v>185</v>
      </c>
      <c r="U7" s="105" t="s">
        <v>186</v>
      </c>
    </row>
    <row r="8" spans="1:21" x14ac:dyDescent="0.25">
      <c r="A8" s="25" t="s">
        <v>49</v>
      </c>
      <c r="B8" s="26" t="s">
        <v>50</v>
      </c>
      <c r="C8" s="27"/>
      <c r="D8" s="28"/>
      <c r="E8" s="28"/>
      <c r="F8" s="28"/>
      <c r="G8" s="28"/>
      <c r="H8" s="28"/>
      <c r="I8" s="29"/>
      <c r="J8" s="389"/>
      <c r="K8" s="388"/>
      <c r="L8" s="390"/>
      <c r="M8" s="455"/>
      <c r="N8" s="455"/>
      <c r="O8" s="455"/>
      <c r="P8" s="455"/>
      <c r="Q8" s="455"/>
      <c r="R8" s="455"/>
      <c r="S8" s="455"/>
      <c r="T8" s="455"/>
      <c r="U8" s="38"/>
    </row>
    <row r="9" spans="1:21" x14ac:dyDescent="0.25">
      <c r="A9" s="36" t="s">
        <v>51</v>
      </c>
      <c r="B9" s="37" t="s">
        <v>231</v>
      </c>
      <c r="C9" s="40">
        <f>COUNT(J9:U9)</f>
        <v>3</v>
      </c>
      <c r="D9" s="74">
        <f>MIN(J9:U9)</f>
        <v>29</v>
      </c>
      <c r="E9" s="74">
        <f>AVERAGE(J9:U9)</f>
        <v>153</v>
      </c>
      <c r="F9" s="74">
        <f>MAX(J9:U9)</f>
        <v>300</v>
      </c>
      <c r="G9" s="77">
        <f>STDEV(J9:U9)</f>
        <v>136.95619737711763</v>
      </c>
      <c r="H9" s="77">
        <f>PERCENTILE(J9:U9,0.75)</f>
        <v>215</v>
      </c>
      <c r="I9" s="87">
        <f>PERCENTILE(J9:U9,0.9)</f>
        <v>266</v>
      </c>
      <c r="J9" s="389">
        <v>130</v>
      </c>
      <c r="K9" s="388">
        <v>29</v>
      </c>
      <c r="L9" s="390">
        <v>300</v>
      </c>
      <c r="M9" s="455"/>
      <c r="N9" s="455"/>
      <c r="O9" s="455"/>
      <c r="P9" s="455"/>
      <c r="Q9" s="455"/>
      <c r="R9" s="455"/>
      <c r="S9" s="455"/>
      <c r="T9" s="455"/>
      <c r="U9" s="38"/>
    </row>
    <row r="10" spans="1:21" x14ac:dyDescent="0.25">
      <c r="A10" s="36" t="s">
        <v>52</v>
      </c>
      <c r="B10" s="37" t="s">
        <v>53</v>
      </c>
      <c r="C10" s="40">
        <f>COUNT(J10:U10)</f>
        <v>12</v>
      </c>
      <c r="D10" s="74">
        <f>MIN(J10:U10)</f>
        <v>20</v>
      </c>
      <c r="E10" s="74">
        <f>AVERAGE(J10:U10)</f>
        <v>373.58333333333331</v>
      </c>
      <c r="F10" s="74">
        <f>MAX(J10:U10)</f>
        <v>960</v>
      </c>
      <c r="G10" s="77">
        <f>STDEV(J10:U10)</f>
        <v>388.38112919547405</v>
      </c>
      <c r="H10" s="77">
        <f>PERCENTILE(J10:U10,0.75)</f>
        <v>795</v>
      </c>
      <c r="I10" s="87">
        <f>PERCENTILE(J10:U10,0.9)</f>
        <v>927</v>
      </c>
      <c r="J10" s="389">
        <v>960</v>
      </c>
      <c r="K10" s="388">
        <v>810</v>
      </c>
      <c r="L10" s="390">
        <v>790</v>
      </c>
      <c r="M10" s="312">
        <v>180</v>
      </c>
      <c r="N10" s="312">
        <v>150</v>
      </c>
      <c r="O10" s="312">
        <v>21</v>
      </c>
      <c r="P10" s="312">
        <v>20</v>
      </c>
      <c r="Q10" s="312">
        <v>420</v>
      </c>
      <c r="R10" s="312">
        <v>940</v>
      </c>
      <c r="S10" s="312">
        <v>30</v>
      </c>
      <c r="T10" s="312">
        <v>46</v>
      </c>
      <c r="U10" s="412">
        <v>116</v>
      </c>
    </row>
    <row r="11" spans="1:21" x14ac:dyDescent="0.25">
      <c r="A11" s="36" t="s">
        <v>54</v>
      </c>
      <c r="B11" s="37" t="s">
        <v>53</v>
      </c>
      <c r="C11" s="40">
        <f>COUNT(J11:U11)</f>
        <v>3</v>
      </c>
      <c r="D11" s="71">
        <f>MIN(J11:U11)</f>
        <v>2</v>
      </c>
      <c r="E11" s="71">
        <f>AVERAGE(J11:U11)</f>
        <v>8.6666666666666661</v>
      </c>
      <c r="F11" s="74">
        <f>MAX(J11:U11)</f>
        <v>13</v>
      </c>
      <c r="G11" s="63">
        <f>STDEV(J11:U11)</f>
        <v>5.8594652770823146</v>
      </c>
      <c r="H11" s="77">
        <f>PERCENTILE(J11:U11,0.75)</f>
        <v>12</v>
      </c>
      <c r="I11" s="87">
        <f>PERCENTILE(J11:U11,0.9)</f>
        <v>12.6</v>
      </c>
      <c r="J11" s="389">
        <v>13</v>
      </c>
      <c r="K11" s="388">
        <v>2</v>
      </c>
      <c r="L11" s="390">
        <v>11</v>
      </c>
      <c r="M11" s="312"/>
      <c r="N11" s="312"/>
      <c r="O11" s="312"/>
      <c r="P11" s="312"/>
      <c r="Q11" s="312"/>
      <c r="R11" s="312"/>
      <c r="S11" s="312"/>
      <c r="T11" s="312"/>
      <c r="U11" s="412"/>
    </row>
    <row r="12" spans="1:21" x14ac:dyDescent="0.25">
      <c r="A12" s="36" t="s">
        <v>55</v>
      </c>
      <c r="B12" s="37" t="s">
        <v>53</v>
      </c>
      <c r="C12" s="40">
        <f>COUNT(J12:U12)</f>
        <v>3</v>
      </c>
      <c r="D12" s="74">
        <f>MIN(J12:U12)</f>
        <v>270</v>
      </c>
      <c r="E12" s="74">
        <f>AVERAGE(J12:U12)</f>
        <v>296.66666666666669</v>
      </c>
      <c r="F12" s="74">
        <f>MAX(J12:U12)</f>
        <v>320</v>
      </c>
      <c r="G12" s="77">
        <f>STDEV(J12:U12)</f>
        <v>25.16611478423583</v>
      </c>
      <c r="H12" s="77">
        <f>PERCENTILE(J12:U12,0.75)</f>
        <v>310</v>
      </c>
      <c r="I12" s="87">
        <f>PERCENTILE(J12:U12,0.9)</f>
        <v>316</v>
      </c>
      <c r="J12" s="389">
        <v>320</v>
      </c>
      <c r="K12" s="388">
        <v>300</v>
      </c>
      <c r="L12" s="390">
        <v>270</v>
      </c>
      <c r="M12" s="312"/>
      <c r="N12" s="312"/>
      <c r="O12" s="312"/>
      <c r="P12" s="312"/>
      <c r="Q12" s="312"/>
      <c r="R12" s="312"/>
      <c r="S12" s="312"/>
      <c r="T12" s="312"/>
      <c r="U12" s="412"/>
    </row>
    <row r="13" spans="1:21" x14ac:dyDescent="0.25">
      <c r="A13" s="36"/>
      <c r="B13" s="37"/>
      <c r="C13" s="40"/>
      <c r="D13" s="74"/>
      <c r="E13" s="74"/>
      <c r="F13" s="74"/>
      <c r="G13" s="77"/>
      <c r="H13" s="77"/>
      <c r="I13" s="87"/>
      <c r="J13" s="389"/>
      <c r="K13" s="388"/>
      <c r="L13" s="390"/>
      <c r="M13" s="312"/>
      <c r="N13" s="312"/>
      <c r="O13" s="312"/>
      <c r="P13" s="312"/>
      <c r="Q13" s="312"/>
      <c r="R13" s="312"/>
      <c r="S13" s="312"/>
      <c r="T13" s="312"/>
      <c r="U13" s="412"/>
    </row>
    <row r="14" spans="1:21" x14ac:dyDescent="0.25">
      <c r="A14" s="25" t="s">
        <v>56</v>
      </c>
      <c r="B14" s="26"/>
      <c r="C14" s="40"/>
      <c r="D14" s="74"/>
      <c r="E14" s="74"/>
      <c r="F14" s="74"/>
      <c r="G14" s="77"/>
      <c r="H14" s="77"/>
      <c r="I14" s="87"/>
      <c r="J14" s="389"/>
      <c r="K14" s="388"/>
      <c r="L14" s="390"/>
      <c r="M14" s="312"/>
      <c r="N14" s="312"/>
      <c r="O14" s="312"/>
      <c r="P14" s="312"/>
      <c r="Q14" s="312"/>
      <c r="R14" s="312"/>
      <c r="S14" s="312"/>
      <c r="T14" s="312"/>
      <c r="U14" s="412"/>
    </row>
    <row r="15" spans="1:21" x14ac:dyDescent="0.25">
      <c r="A15" s="36" t="s">
        <v>57</v>
      </c>
      <c r="B15" s="37" t="s">
        <v>53</v>
      </c>
      <c r="C15" s="40">
        <f>COUNT(J15:U15)</f>
        <v>12</v>
      </c>
      <c r="D15" s="72">
        <f>MIN(J15:U15)</f>
        <v>6.6000000000000003E-2</v>
      </c>
      <c r="E15" s="72">
        <f>AVERAGE(J15:U15)</f>
        <v>0.60508333333333331</v>
      </c>
      <c r="F15" s="71">
        <f>MAX(J15:U15)</f>
        <v>1.7</v>
      </c>
      <c r="G15" s="75">
        <f>STDEV(J15:U15)</f>
        <v>0.54031732399217103</v>
      </c>
      <c r="H15" s="63">
        <f>PERCENTILE(J15:U15,0.75)</f>
        <v>0.95499999999999996</v>
      </c>
      <c r="I15" s="91">
        <f>PERCENTILE(J15:U15,0.9)</f>
        <v>1.27</v>
      </c>
      <c r="J15" s="389">
        <v>1.3</v>
      </c>
      <c r="K15" s="64">
        <v>1</v>
      </c>
      <c r="L15" s="390">
        <v>0.85</v>
      </c>
      <c r="M15" s="312">
        <v>6.6000000000000003E-2</v>
      </c>
      <c r="N15" s="312">
        <v>0.15</v>
      </c>
      <c r="O15" s="312">
        <v>8.5000000000000006E-2</v>
      </c>
      <c r="P15" s="312">
        <v>0.22</v>
      </c>
      <c r="Q15" s="312">
        <v>0.94</v>
      </c>
      <c r="R15" s="312">
        <v>1.7</v>
      </c>
      <c r="S15" s="312">
        <v>0.23</v>
      </c>
      <c r="T15" s="312">
        <v>0.47</v>
      </c>
      <c r="U15" s="412">
        <v>0.25</v>
      </c>
    </row>
    <row r="16" spans="1:21" x14ac:dyDescent="0.25">
      <c r="A16" s="36" t="s">
        <v>59</v>
      </c>
      <c r="B16" s="37" t="s">
        <v>53</v>
      </c>
      <c r="C16" s="40">
        <f>COUNT(J16:U16)</f>
        <v>11</v>
      </c>
      <c r="D16" s="71">
        <f>MIN(J16:U16)</f>
        <v>0.95</v>
      </c>
      <c r="E16" s="71">
        <f>AVERAGE(J16:U16)</f>
        <v>7.7045454545454541</v>
      </c>
      <c r="F16" s="71">
        <f>MAX(J16:U16)</f>
        <v>48</v>
      </c>
      <c r="G16" s="63">
        <f>STDEV(J16:U16)</f>
        <v>13.496452395823402</v>
      </c>
      <c r="H16" s="63">
        <f>PERCENTILE(J16:U16,0.75)</f>
        <v>5.85</v>
      </c>
      <c r="I16" s="91">
        <f>PERCENTILE(J16:U16,0.9)</f>
        <v>6.8</v>
      </c>
      <c r="J16" s="389">
        <v>3.1</v>
      </c>
      <c r="K16" s="388">
        <v>1.5</v>
      </c>
      <c r="L16" s="390">
        <v>6.1</v>
      </c>
      <c r="M16" s="312">
        <v>1.8</v>
      </c>
      <c r="N16" s="312">
        <v>48</v>
      </c>
      <c r="O16" s="312">
        <v>3.7</v>
      </c>
      <c r="P16" s="312">
        <v>3.8</v>
      </c>
      <c r="Q16" s="312">
        <v>3.4</v>
      </c>
      <c r="R16" s="312">
        <v>5.6</v>
      </c>
      <c r="S16" s="312">
        <v>0.95</v>
      </c>
      <c r="T16" s="312">
        <v>6.8</v>
      </c>
      <c r="U16" s="412"/>
    </row>
    <row r="17" spans="1:21" x14ac:dyDescent="0.25">
      <c r="A17" s="36"/>
      <c r="B17" s="37"/>
      <c r="C17" s="40"/>
      <c r="D17" s="74"/>
      <c r="E17" s="74"/>
      <c r="F17" s="74"/>
      <c r="G17" s="77"/>
      <c r="H17" s="77"/>
      <c r="I17" s="87"/>
      <c r="J17" s="389"/>
      <c r="K17" s="388"/>
      <c r="L17" s="390"/>
      <c r="M17"/>
      <c r="N17"/>
      <c r="O17"/>
      <c r="P17"/>
      <c r="Q17"/>
      <c r="R17"/>
      <c r="S17"/>
      <c r="T17"/>
      <c r="U17" s="412"/>
    </row>
    <row r="18" spans="1:21" x14ac:dyDescent="0.25">
      <c r="A18" s="25" t="s">
        <v>60</v>
      </c>
      <c r="B18" s="26"/>
      <c r="C18" s="40"/>
      <c r="D18" s="74"/>
      <c r="E18" s="74"/>
      <c r="F18" s="74"/>
      <c r="G18" s="77"/>
      <c r="H18" s="77"/>
      <c r="I18" s="87"/>
      <c r="J18" s="389"/>
      <c r="K18" s="388"/>
      <c r="L18" s="390"/>
      <c r="M18"/>
      <c r="N18"/>
      <c r="O18"/>
      <c r="P18"/>
      <c r="Q18"/>
      <c r="R18"/>
      <c r="S18"/>
      <c r="T18"/>
      <c r="U18" s="412"/>
    </row>
    <row r="19" spans="1:21" x14ac:dyDescent="0.25">
      <c r="A19" s="36" t="s">
        <v>61</v>
      </c>
      <c r="B19" s="37" t="s">
        <v>62</v>
      </c>
      <c r="C19" s="40">
        <f t="shared" ref="C19:C24" si="0">COUNT(J19:U19)</f>
        <v>12</v>
      </c>
      <c r="D19" s="74">
        <f t="shared" ref="D19:D24" si="1">MIN(J19:U19)</f>
        <v>39</v>
      </c>
      <c r="E19" s="74">
        <f t="shared" ref="E19:E24" si="2">AVERAGE(J19:U19)</f>
        <v>346.16666666666669</v>
      </c>
      <c r="F19" s="74">
        <f t="shared" ref="F19:F24" si="3">MAX(J19:U19)</f>
        <v>1000</v>
      </c>
      <c r="G19" s="77">
        <f t="shared" ref="G19:G24" si="4">STDEV(J19:U19)</f>
        <v>342.10281105733895</v>
      </c>
      <c r="H19" s="77">
        <f t="shared" ref="H19:H24" si="5">PERCENTILE(J19:U19,0.75)</f>
        <v>482.5</v>
      </c>
      <c r="I19" s="87">
        <f t="shared" ref="I19:I24" si="6">PERCENTILE(J19:U19,0.9)</f>
        <v>931.00000000000011</v>
      </c>
      <c r="J19" s="389">
        <v>110</v>
      </c>
      <c r="K19" s="388">
        <v>580</v>
      </c>
      <c r="L19" s="390">
        <v>450</v>
      </c>
      <c r="M19" s="312">
        <v>225</v>
      </c>
      <c r="N19" s="312">
        <v>165</v>
      </c>
      <c r="O19" s="312">
        <v>39</v>
      </c>
      <c r="P19" s="312">
        <v>65</v>
      </c>
      <c r="Q19" s="312">
        <v>970</v>
      </c>
      <c r="R19" s="312">
        <v>1000</v>
      </c>
      <c r="S19" s="312">
        <v>53</v>
      </c>
      <c r="T19" s="312">
        <v>140</v>
      </c>
      <c r="U19" s="412">
        <v>357</v>
      </c>
    </row>
    <row r="20" spans="1:21" x14ac:dyDescent="0.25">
      <c r="A20" s="36" t="s">
        <v>63</v>
      </c>
      <c r="B20" s="37" t="s">
        <v>62</v>
      </c>
      <c r="C20" s="40">
        <f t="shared" si="0"/>
        <v>12</v>
      </c>
      <c r="D20" s="71">
        <f t="shared" si="1"/>
        <v>2.5</v>
      </c>
      <c r="E20" s="74">
        <f t="shared" si="2"/>
        <v>17.474999999999998</v>
      </c>
      <c r="F20" s="74">
        <f t="shared" si="3"/>
        <v>36</v>
      </c>
      <c r="G20" s="77">
        <f t="shared" si="4"/>
        <v>11.268146980033427</v>
      </c>
      <c r="H20" s="77">
        <f t="shared" si="5"/>
        <v>23.75</v>
      </c>
      <c r="I20" s="87">
        <f t="shared" si="6"/>
        <v>31.700000000000003</v>
      </c>
      <c r="J20" s="95">
        <v>2.5</v>
      </c>
      <c r="K20" s="96">
        <v>2.5</v>
      </c>
      <c r="L20" s="390">
        <v>19</v>
      </c>
      <c r="M20" s="312">
        <v>14</v>
      </c>
      <c r="N20" s="312">
        <v>3.7</v>
      </c>
      <c r="O20" s="312">
        <v>20</v>
      </c>
      <c r="P20" s="312">
        <v>32</v>
      </c>
      <c r="Q20" s="312">
        <v>36</v>
      </c>
      <c r="R20" s="312">
        <v>17</v>
      </c>
      <c r="S20" s="312">
        <v>12</v>
      </c>
      <c r="T20" s="312">
        <v>29</v>
      </c>
      <c r="U20" s="412">
        <v>22</v>
      </c>
    </row>
    <row r="21" spans="1:21" x14ac:dyDescent="0.25">
      <c r="A21" s="36" t="s">
        <v>65</v>
      </c>
      <c r="B21" s="37" t="s">
        <v>62</v>
      </c>
      <c r="C21" s="40">
        <f t="shared" si="0"/>
        <v>12</v>
      </c>
      <c r="D21" s="74">
        <f t="shared" si="1"/>
        <v>12</v>
      </c>
      <c r="E21" s="74">
        <f t="shared" si="2"/>
        <v>92.5</v>
      </c>
      <c r="F21" s="74">
        <f t="shared" si="3"/>
        <v>300</v>
      </c>
      <c r="G21" s="77">
        <f t="shared" si="4"/>
        <v>95.890562622189265</v>
      </c>
      <c r="H21" s="77">
        <f t="shared" si="5"/>
        <v>111.25</v>
      </c>
      <c r="I21" s="87">
        <f t="shared" si="6"/>
        <v>247.00000000000006</v>
      </c>
      <c r="J21" s="389">
        <v>32</v>
      </c>
      <c r="K21" s="388">
        <v>130</v>
      </c>
      <c r="L21" s="390">
        <v>100</v>
      </c>
      <c r="M21" s="312">
        <v>33</v>
      </c>
      <c r="N21" s="312">
        <v>61</v>
      </c>
      <c r="O21" s="312">
        <v>12</v>
      </c>
      <c r="P21" s="312">
        <v>27</v>
      </c>
      <c r="Q21" s="312">
        <v>300</v>
      </c>
      <c r="R21" s="312">
        <v>260</v>
      </c>
      <c r="S21" s="312">
        <v>12</v>
      </c>
      <c r="T21" s="312">
        <v>38</v>
      </c>
      <c r="U21" s="224">
        <v>105</v>
      </c>
    </row>
    <row r="22" spans="1:21" x14ac:dyDescent="0.25">
      <c r="A22" s="36" t="s">
        <v>66</v>
      </c>
      <c r="B22" s="37" t="s">
        <v>62</v>
      </c>
      <c r="C22" s="40">
        <f t="shared" si="0"/>
        <v>12</v>
      </c>
      <c r="D22" s="71">
        <f t="shared" si="1"/>
        <v>2.9</v>
      </c>
      <c r="E22" s="71">
        <f t="shared" si="2"/>
        <v>12.516666666666666</v>
      </c>
      <c r="F22" s="71">
        <f t="shared" si="3"/>
        <v>31</v>
      </c>
      <c r="G22" s="63">
        <f t="shared" si="4"/>
        <v>9.6319386638538376</v>
      </c>
      <c r="H22" s="63">
        <f t="shared" si="5"/>
        <v>18.25</v>
      </c>
      <c r="I22" s="91">
        <f t="shared" si="6"/>
        <v>26.5</v>
      </c>
      <c r="J22" s="389">
        <v>5</v>
      </c>
      <c r="K22" s="388">
        <v>2.9</v>
      </c>
      <c r="L22" s="390">
        <v>7.9</v>
      </c>
      <c r="M22" s="312">
        <v>6.3</v>
      </c>
      <c r="N22" s="312">
        <v>27</v>
      </c>
      <c r="O22" s="312">
        <v>5.0999999999999996</v>
      </c>
      <c r="P22" s="312">
        <v>14</v>
      </c>
      <c r="Q22" s="312">
        <v>31</v>
      </c>
      <c r="R22" s="312">
        <v>17</v>
      </c>
      <c r="S22" s="312">
        <v>4</v>
      </c>
      <c r="T22" s="312">
        <v>22</v>
      </c>
      <c r="U22" s="224">
        <v>8</v>
      </c>
    </row>
    <row r="23" spans="1:21" x14ac:dyDescent="0.25">
      <c r="A23" s="36" t="s">
        <v>69</v>
      </c>
      <c r="B23" s="37" t="s">
        <v>62</v>
      </c>
      <c r="C23" s="40">
        <f t="shared" si="0"/>
        <v>12</v>
      </c>
      <c r="D23" s="74">
        <f t="shared" si="1"/>
        <v>0.6</v>
      </c>
      <c r="E23" s="74">
        <f t="shared" si="2"/>
        <v>32.9</v>
      </c>
      <c r="F23" s="74">
        <f t="shared" si="3"/>
        <v>110</v>
      </c>
      <c r="G23" s="77">
        <f t="shared" si="4"/>
        <v>41.494709410850312</v>
      </c>
      <c r="H23" s="77">
        <f t="shared" si="5"/>
        <v>54.5</v>
      </c>
      <c r="I23" s="87">
        <f t="shared" si="6"/>
        <v>105.50000000000001</v>
      </c>
      <c r="J23" s="389">
        <v>23</v>
      </c>
      <c r="K23" s="388">
        <v>110</v>
      </c>
      <c r="L23" s="390">
        <v>110</v>
      </c>
      <c r="M23" s="312">
        <v>0.6</v>
      </c>
      <c r="N23" s="312">
        <v>8.6999999999999993</v>
      </c>
      <c r="O23" s="312">
        <v>0.7</v>
      </c>
      <c r="P23" s="312">
        <v>2.5</v>
      </c>
      <c r="Q23" s="312">
        <v>51</v>
      </c>
      <c r="R23" s="312">
        <v>65</v>
      </c>
      <c r="S23" s="312">
        <v>1.6</v>
      </c>
      <c r="T23" s="312">
        <v>5.7</v>
      </c>
      <c r="U23" s="224">
        <v>16</v>
      </c>
    </row>
    <row r="24" spans="1:21" x14ac:dyDescent="0.25">
      <c r="A24" s="36" t="s">
        <v>70</v>
      </c>
      <c r="B24" s="37" t="s">
        <v>62</v>
      </c>
      <c r="C24" s="40">
        <f t="shared" si="0"/>
        <v>12</v>
      </c>
      <c r="D24" s="72">
        <f t="shared" si="1"/>
        <v>0.1</v>
      </c>
      <c r="E24" s="72">
        <f t="shared" si="2"/>
        <v>0.31666666666666671</v>
      </c>
      <c r="F24" s="71">
        <f t="shared" si="3"/>
        <v>1</v>
      </c>
      <c r="G24" s="75">
        <f t="shared" si="4"/>
        <v>0.25878504008094627</v>
      </c>
      <c r="H24" s="75">
        <f t="shared" si="5"/>
        <v>0.38</v>
      </c>
      <c r="I24" s="92">
        <f t="shared" si="6"/>
        <v>0.51800000000000002</v>
      </c>
      <c r="J24" s="95">
        <v>0.25</v>
      </c>
      <c r="K24" s="96">
        <v>0.25</v>
      </c>
      <c r="L24" s="390">
        <v>1</v>
      </c>
      <c r="M24" s="312">
        <v>0.13</v>
      </c>
      <c r="N24" s="312">
        <v>0.11</v>
      </c>
      <c r="O24" s="312">
        <v>0.1</v>
      </c>
      <c r="P24" s="312">
        <v>0.34</v>
      </c>
      <c r="Q24" s="312">
        <v>0.52</v>
      </c>
      <c r="R24" s="312">
        <v>0.5</v>
      </c>
      <c r="S24" s="94">
        <v>0.1</v>
      </c>
      <c r="T24" s="479">
        <v>0.3</v>
      </c>
      <c r="U24" s="224">
        <v>0.2</v>
      </c>
    </row>
    <row r="25" spans="1:21" x14ac:dyDescent="0.25">
      <c r="A25" s="36"/>
      <c r="B25" s="37"/>
      <c r="C25" s="40"/>
      <c r="D25" s="74"/>
      <c r="E25" s="74"/>
      <c r="F25" s="74"/>
      <c r="G25" s="77"/>
      <c r="H25" s="77"/>
      <c r="I25" s="87"/>
      <c r="J25" s="32"/>
      <c r="K25" s="33"/>
      <c r="L25" s="31"/>
      <c r="M25"/>
      <c r="N25"/>
      <c r="O25"/>
      <c r="P25"/>
      <c r="Q25"/>
      <c r="R25"/>
      <c r="S25"/>
      <c r="T25"/>
      <c r="U25" s="412"/>
    </row>
    <row r="26" spans="1:21" x14ac:dyDescent="0.25">
      <c r="A26" s="25" t="s">
        <v>71</v>
      </c>
      <c r="B26" s="39"/>
      <c r="C26" s="40"/>
      <c r="D26" s="74"/>
      <c r="E26" s="74"/>
      <c r="F26" s="74"/>
      <c r="G26" s="77"/>
      <c r="H26" s="77"/>
      <c r="I26" s="87"/>
      <c r="J26" s="32"/>
      <c r="K26" s="33"/>
      <c r="L26" s="31"/>
      <c r="M26"/>
      <c r="N26"/>
      <c r="O26"/>
      <c r="P26"/>
      <c r="Q26"/>
      <c r="R26"/>
      <c r="S26"/>
      <c r="T26"/>
      <c r="U26" s="412"/>
    </row>
    <row r="27" spans="1:21" x14ac:dyDescent="0.25">
      <c r="A27" s="36" t="s">
        <v>72</v>
      </c>
      <c r="B27" s="39" t="s">
        <v>62</v>
      </c>
      <c r="C27" s="40">
        <f t="shared" ref="C27:C36" si="7">COUNT(J27:U27)</f>
        <v>11</v>
      </c>
      <c r="D27" s="73">
        <f t="shared" ref="D27:D36" si="8">MIN(J27:U27)</f>
        <v>5.0000000000000001E-3</v>
      </c>
      <c r="E27" s="73">
        <f t="shared" ref="E27:E36" si="9">AVERAGE(J27:U27)</f>
        <v>1.0999999999999999E-2</v>
      </c>
      <c r="F27" s="73">
        <f t="shared" ref="F27:F36" si="10">MAX(J27:U27)</f>
        <v>0.02</v>
      </c>
      <c r="G27" s="76">
        <f t="shared" ref="G27:G36" si="11">STDEV(J27:U27)</f>
        <v>6.5878676368002409E-3</v>
      </c>
      <c r="H27" s="76">
        <f t="shared" ref="H27:H36" si="12">PERCENTILE(J27:U27,0.75)</f>
        <v>1.7000000000000001E-2</v>
      </c>
      <c r="I27" s="93">
        <f t="shared" ref="I27:I36" si="13">PERCENTILE(J27:U27,0.9)</f>
        <v>0.02</v>
      </c>
      <c r="J27" s="32">
        <v>1.2E-2</v>
      </c>
      <c r="K27" s="68">
        <v>5.0000000000000001E-3</v>
      </c>
      <c r="L27" s="70">
        <v>5.0000000000000001E-3</v>
      </c>
      <c r="M27" s="94">
        <v>0.01</v>
      </c>
      <c r="N27" s="312">
        <v>1.4E-2</v>
      </c>
      <c r="O27" s="94">
        <v>5.0000000000000001E-3</v>
      </c>
      <c r="P27" s="94">
        <v>5.0000000000000001E-3</v>
      </c>
      <c r="Q27" s="94">
        <v>5.0000000000000001E-3</v>
      </c>
      <c r="R27" s="94">
        <v>0.02</v>
      </c>
      <c r="S27" s="94">
        <v>0.02</v>
      </c>
      <c r="T27" s="94">
        <v>0.02</v>
      </c>
      <c r="U27" s="412"/>
    </row>
    <row r="28" spans="1:21" x14ac:dyDescent="0.25">
      <c r="A28" s="36" t="s">
        <v>74</v>
      </c>
      <c r="B28" s="39" t="s">
        <v>62</v>
      </c>
      <c r="C28" s="40">
        <f t="shared" si="7"/>
        <v>11</v>
      </c>
      <c r="D28" s="73">
        <f t="shared" si="8"/>
        <v>5.0000000000000001E-3</v>
      </c>
      <c r="E28" s="84">
        <f t="shared" si="9"/>
        <v>1.9E-2</v>
      </c>
      <c r="F28" s="73">
        <f t="shared" si="10"/>
        <v>5.3999999999999999E-2</v>
      </c>
      <c r="G28" s="75">
        <f t="shared" si="11"/>
        <v>1.5165750888103104E-2</v>
      </c>
      <c r="H28" s="84">
        <f t="shared" si="12"/>
        <v>2.4E-2</v>
      </c>
      <c r="I28" s="97">
        <f t="shared" si="13"/>
        <v>3.3000000000000002E-2</v>
      </c>
      <c r="J28" s="67">
        <v>5.0000000000000001E-3</v>
      </c>
      <c r="K28" s="68">
        <v>5.0000000000000001E-3</v>
      </c>
      <c r="L28" s="70">
        <v>5.0000000000000001E-3</v>
      </c>
      <c r="M28" s="312">
        <v>2.7E-2</v>
      </c>
      <c r="N28" s="312">
        <v>3.3000000000000002E-2</v>
      </c>
      <c r="O28" s="312">
        <v>2.1000000000000001E-2</v>
      </c>
      <c r="P28" s="94">
        <v>5.0000000000000001E-3</v>
      </c>
      <c r="Q28" s="312">
        <v>1.4E-2</v>
      </c>
      <c r="R28" s="312">
        <v>5.3999999999999999E-2</v>
      </c>
      <c r="S28" s="94">
        <v>0.02</v>
      </c>
      <c r="T28" s="94">
        <v>0.02</v>
      </c>
      <c r="U28" s="412"/>
    </row>
    <row r="29" spans="1:21" x14ac:dyDescent="0.25">
      <c r="A29" s="36" t="s">
        <v>76</v>
      </c>
      <c r="B29" s="39" t="s">
        <v>62</v>
      </c>
      <c r="C29" s="40">
        <f t="shared" si="7"/>
        <v>11</v>
      </c>
      <c r="D29" s="73">
        <f t="shared" si="8"/>
        <v>0.02</v>
      </c>
      <c r="E29" s="72">
        <f t="shared" si="9"/>
        <v>0.39454545454545453</v>
      </c>
      <c r="F29" s="72">
        <f t="shared" si="10"/>
        <v>3</v>
      </c>
      <c r="G29" s="76">
        <f t="shared" si="11"/>
        <v>0.8670058089351379</v>
      </c>
      <c r="H29" s="75">
        <f t="shared" si="12"/>
        <v>0.2</v>
      </c>
      <c r="I29" s="92">
        <f t="shared" si="13"/>
        <v>0.22</v>
      </c>
      <c r="J29" s="32">
        <v>0.18</v>
      </c>
      <c r="K29" s="33">
        <v>8.3000000000000004E-2</v>
      </c>
      <c r="L29" s="31">
        <v>0.2</v>
      </c>
      <c r="M29" s="312">
        <v>0.2</v>
      </c>
      <c r="N29" s="312">
        <v>0.22</v>
      </c>
      <c r="O29" s="312">
        <v>0.1</v>
      </c>
      <c r="P29" s="312">
        <v>2.7E-2</v>
      </c>
      <c r="Q29" s="312">
        <v>0.19</v>
      </c>
      <c r="R29" s="312">
        <v>3</v>
      </c>
      <c r="S29" s="94">
        <v>0.02</v>
      </c>
      <c r="T29">
        <v>0.12</v>
      </c>
      <c r="U29" s="412"/>
    </row>
    <row r="30" spans="1:21" x14ac:dyDescent="0.25">
      <c r="A30" s="36" t="s">
        <v>77</v>
      </c>
      <c r="B30" s="39" t="s">
        <v>62</v>
      </c>
      <c r="C30" s="40">
        <f t="shared" si="7"/>
        <v>11</v>
      </c>
      <c r="D30" s="72">
        <f t="shared" si="8"/>
        <v>1.7000000000000001E-2</v>
      </c>
      <c r="E30" s="72">
        <f t="shared" si="9"/>
        <v>0.32490909090909087</v>
      </c>
      <c r="F30" s="71">
        <f t="shared" si="10"/>
        <v>1.2</v>
      </c>
      <c r="G30" s="75">
        <f t="shared" si="11"/>
        <v>0.32207652958433797</v>
      </c>
      <c r="H30" s="75">
        <f t="shared" si="12"/>
        <v>0.36</v>
      </c>
      <c r="I30" s="92">
        <f t="shared" si="13"/>
        <v>0.42</v>
      </c>
      <c r="J30" s="32">
        <v>0.42</v>
      </c>
      <c r="K30" s="33">
        <v>0.26</v>
      </c>
      <c r="L30" s="31">
        <v>1.2</v>
      </c>
      <c r="M30" s="312">
        <v>0.32</v>
      </c>
      <c r="N30" s="312">
        <v>0.3</v>
      </c>
      <c r="O30" s="312">
        <v>8.6999999999999994E-2</v>
      </c>
      <c r="P30" s="312">
        <v>1.7000000000000001E-2</v>
      </c>
      <c r="Q30" s="312">
        <v>0.33</v>
      </c>
      <c r="R30" s="312">
        <v>0.39</v>
      </c>
      <c r="S30" s="94">
        <v>0.02</v>
      </c>
      <c r="T30">
        <v>0.23</v>
      </c>
      <c r="U30" s="412"/>
    </row>
    <row r="31" spans="1:21" x14ac:dyDescent="0.25">
      <c r="A31" s="44" t="s">
        <v>78</v>
      </c>
      <c r="B31" s="39" t="s">
        <v>62</v>
      </c>
      <c r="C31" s="40">
        <f t="shared" si="7"/>
        <v>11</v>
      </c>
      <c r="D31" s="72">
        <f t="shared" si="8"/>
        <v>1.7999999999999999E-2</v>
      </c>
      <c r="E31" s="72">
        <f t="shared" si="9"/>
        <v>0.31172727272727274</v>
      </c>
      <c r="F31" s="72">
        <f t="shared" si="10"/>
        <v>0.9</v>
      </c>
      <c r="G31" s="75">
        <f t="shared" si="11"/>
        <v>0.24364157728478561</v>
      </c>
      <c r="H31" s="75">
        <f t="shared" si="12"/>
        <v>0.38500000000000001</v>
      </c>
      <c r="I31" s="92">
        <f t="shared" si="13"/>
        <v>0.45</v>
      </c>
      <c r="J31" s="32">
        <v>0.34</v>
      </c>
      <c r="K31" s="33">
        <v>0.22</v>
      </c>
      <c r="L31" s="31">
        <v>0.9</v>
      </c>
      <c r="M31" s="312">
        <v>0.36</v>
      </c>
      <c r="N31" s="312">
        <v>0.35</v>
      </c>
      <c r="O31" s="312">
        <v>0.1</v>
      </c>
      <c r="P31" s="312">
        <v>1.7999999999999999E-2</v>
      </c>
      <c r="Q31" s="312">
        <v>0.41</v>
      </c>
      <c r="R31" s="312">
        <v>0.45</v>
      </c>
      <c r="S31" s="312">
        <v>5.0999999999999997E-2</v>
      </c>
      <c r="T31" s="312">
        <v>0.23</v>
      </c>
      <c r="U31" s="412"/>
    </row>
    <row r="32" spans="1:21" x14ac:dyDescent="0.25">
      <c r="A32" s="36" t="s">
        <v>79</v>
      </c>
      <c r="B32" s="39" t="s">
        <v>62</v>
      </c>
      <c r="C32" s="40">
        <f t="shared" si="7"/>
        <v>11</v>
      </c>
      <c r="D32" s="73">
        <f t="shared" si="8"/>
        <v>5.0000000000000001E-3</v>
      </c>
      <c r="E32" s="72">
        <f t="shared" si="9"/>
        <v>7.563636363636364E-2</v>
      </c>
      <c r="F32" s="72">
        <f t="shared" si="10"/>
        <v>0.32</v>
      </c>
      <c r="G32" s="75">
        <f t="shared" si="11"/>
        <v>0.10461957056619256</v>
      </c>
      <c r="H32" s="75">
        <f t="shared" si="12"/>
        <v>5.7500000000000002E-2</v>
      </c>
      <c r="I32" s="92">
        <f t="shared" si="13"/>
        <v>0.24</v>
      </c>
      <c r="J32" s="32">
        <v>6.6000000000000003E-2</v>
      </c>
      <c r="K32" s="33">
        <v>2.8000000000000001E-2</v>
      </c>
      <c r="L32" s="31">
        <v>0.32</v>
      </c>
      <c r="M32" s="312">
        <v>4.9000000000000002E-2</v>
      </c>
      <c r="N32" s="312">
        <v>2.1000000000000001E-2</v>
      </c>
      <c r="O32" s="94">
        <v>5.0000000000000001E-3</v>
      </c>
      <c r="P32" s="94">
        <v>5.0000000000000001E-3</v>
      </c>
      <c r="Q32" s="94">
        <v>5.0000000000000001E-3</v>
      </c>
      <c r="R32" s="312">
        <v>4.5999999999999999E-2</v>
      </c>
      <c r="S32" s="312">
        <v>4.7E-2</v>
      </c>
      <c r="T32" s="312">
        <v>0.24</v>
      </c>
      <c r="U32" s="412"/>
    </row>
    <row r="33" spans="1:21" x14ac:dyDescent="0.25">
      <c r="A33" s="36" t="s">
        <v>80</v>
      </c>
      <c r="B33" s="39" t="s">
        <v>62</v>
      </c>
      <c r="C33" s="40">
        <f t="shared" si="7"/>
        <v>11</v>
      </c>
      <c r="D33" s="73">
        <f t="shared" si="8"/>
        <v>5.0000000000000001E-3</v>
      </c>
      <c r="E33" s="72">
        <f t="shared" si="9"/>
        <v>0.21590909090909091</v>
      </c>
      <c r="F33" s="72">
        <f t="shared" si="10"/>
        <v>0.84</v>
      </c>
      <c r="G33" s="75">
        <f t="shared" si="11"/>
        <v>0.24339081927856462</v>
      </c>
      <c r="H33" s="75">
        <f t="shared" si="12"/>
        <v>0.28500000000000003</v>
      </c>
      <c r="I33" s="92">
        <f t="shared" si="13"/>
        <v>0.39</v>
      </c>
      <c r="J33" s="32">
        <v>0.17</v>
      </c>
      <c r="K33" s="33">
        <v>5.5E-2</v>
      </c>
      <c r="L33" s="31">
        <v>0.84</v>
      </c>
      <c r="M33" s="312">
        <v>0.39</v>
      </c>
      <c r="N33" s="312">
        <v>0.15</v>
      </c>
      <c r="O33" s="94">
        <v>5.0000000000000001E-3</v>
      </c>
      <c r="P33" s="94">
        <v>5.0000000000000001E-3</v>
      </c>
      <c r="Q33" s="312">
        <v>0.17</v>
      </c>
      <c r="R33" s="312">
        <v>0.31</v>
      </c>
      <c r="S33" s="94">
        <v>0.02</v>
      </c>
      <c r="T33" s="312">
        <v>0.26</v>
      </c>
      <c r="U33" s="412"/>
    </row>
    <row r="34" spans="1:21" x14ac:dyDescent="0.25">
      <c r="A34" s="36" t="s">
        <v>81</v>
      </c>
      <c r="B34" s="39" t="s">
        <v>62</v>
      </c>
      <c r="C34" s="40">
        <f t="shared" si="7"/>
        <v>11</v>
      </c>
      <c r="D34" s="73">
        <f t="shared" si="8"/>
        <v>5.0000000000000001E-3</v>
      </c>
      <c r="E34" s="72">
        <f t="shared" si="9"/>
        <v>7.7272727272727285E-2</v>
      </c>
      <c r="F34" s="72">
        <f t="shared" si="10"/>
        <v>0.3</v>
      </c>
      <c r="G34" s="75">
        <f t="shared" si="11"/>
        <v>8.5925654968805332E-2</v>
      </c>
      <c r="H34" s="75">
        <f t="shared" si="12"/>
        <v>0.10550000000000001</v>
      </c>
      <c r="I34" s="92">
        <f t="shared" si="13"/>
        <v>0.13</v>
      </c>
      <c r="J34" s="32">
        <v>4.5999999999999999E-2</v>
      </c>
      <c r="K34" s="33">
        <v>2.3E-2</v>
      </c>
      <c r="L34" s="31">
        <v>0.3</v>
      </c>
      <c r="M34" s="312">
        <v>8.1000000000000003E-2</v>
      </c>
      <c r="N34" s="312">
        <v>5.2999999999999999E-2</v>
      </c>
      <c r="O34" s="94">
        <v>5.0000000000000001E-3</v>
      </c>
      <c r="P34" s="94">
        <v>5.0000000000000001E-3</v>
      </c>
      <c r="Q34" s="312">
        <v>5.7000000000000002E-2</v>
      </c>
      <c r="R34" s="312">
        <v>0.13</v>
      </c>
      <c r="S34" s="94">
        <v>0.02</v>
      </c>
      <c r="T34" s="312">
        <v>0.13</v>
      </c>
      <c r="U34" s="412"/>
    </row>
    <row r="35" spans="1:21" x14ac:dyDescent="0.25">
      <c r="A35" s="36" t="s">
        <v>82</v>
      </c>
      <c r="B35" s="39" t="s">
        <v>62</v>
      </c>
      <c r="C35" s="40">
        <f t="shared" si="7"/>
        <v>11</v>
      </c>
      <c r="D35" s="73">
        <f t="shared" si="8"/>
        <v>5.0000000000000001E-3</v>
      </c>
      <c r="E35" s="72">
        <f t="shared" si="9"/>
        <v>9.9181818181818177E-2</v>
      </c>
      <c r="F35" s="72">
        <f t="shared" si="10"/>
        <v>0.37</v>
      </c>
      <c r="G35" s="75">
        <f t="shared" si="11"/>
        <v>0.10549674704162038</v>
      </c>
      <c r="H35" s="75">
        <f t="shared" si="12"/>
        <v>0.125</v>
      </c>
      <c r="I35" s="92">
        <f t="shared" si="13"/>
        <v>0.17</v>
      </c>
      <c r="J35" s="32">
        <v>5.8999999999999997E-2</v>
      </c>
      <c r="K35" s="33">
        <v>2.5999999999999999E-2</v>
      </c>
      <c r="L35" s="31">
        <v>0.37</v>
      </c>
      <c r="M35" s="312">
        <v>0.11</v>
      </c>
      <c r="N35" s="312">
        <v>0.1</v>
      </c>
      <c r="O35" s="94">
        <v>5.0000000000000001E-3</v>
      </c>
      <c r="P35" s="94">
        <v>5.0000000000000001E-3</v>
      </c>
      <c r="Q35" s="312">
        <v>8.5999999999999993E-2</v>
      </c>
      <c r="R35" s="312">
        <v>0.17</v>
      </c>
      <c r="S35" s="94">
        <v>0.02</v>
      </c>
      <c r="T35">
        <v>0.14000000000000001</v>
      </c>
      <c r="U35" s="412"/>
    </row>
    <row r="36" spans="1:21" x14ac:dyDescent="0.25">
      <c r="A36" s="36" t="s">
        <v>83</v>
      </c>
      <c r="B36" s="39" t="s">
        <v>62</v>
      </c>
      <c r="C36" s="40">
        <f t="shared" si="7"/>
        <v>11</v>
      </c>
      <c r="D36" s="72">
        <f t="shared" si="8"/>
        <v>6.7000000000000004E-2</v>
      </c>
      <c r="E36" s="71">
        <f t="shared" si="9"/>
        <v>1.5023636363636363</v>
      </c>
      <c r="F36" s="71">
        <f t="shared" si="10"/>
        <v>4.55</v>
      </c>
      <c r="G36" s="63">
        <f t="shared" si="11"/>
        <v>1.5000056181712966</v>
      </c>
      <c r="H36" s="63">
        <f t="shared" si="12"/>
        <v>1.4435000000000002</v>
      </c>
      <c r="I36" s="91">
        <f t="shared" si="13"/>
        <v>4.129999999999999</v>
      </c>
      <c r="J36" s="32">
        <f>SUM(J29:J35)+J27</f>
        <v>1.2929999999999999</v>
      </c>
      <c r="K36" s="33">
        <f>SUM(K29:K35)</f>
        <v>0.69500000000000017</v>
      </c>
      <c r="L36" s="31">
        <f>SUM(L29:L35)</f>
        <v>4.129999999999999</v>
      </c>
      <c r="M36" s="312">
        <f>SUM(M28:M35)</f>
        <v>1.5370000000000001</v>
      </c>
      <c r="N36" s="312">
        <f>SUM(N27:N35)</f>
        <v>1.2409999999999999</v>
      </c>
      <c r="O36" s="312">
        <f>SUM(O28:O31)</f>
        <v>0.30800000000000005</v>
      </c>
      <c r="P36" s="312">
        <f>SUM(P28:P31)</f>
        <v>6.7000000000000004E-2</v>
      </c>
      <c r="Q36" s="312">
        <f>SUM(Q28:Q31)+Q33+Q34+Q35</f>
        <v>1.2569999999999999</v>
      </c>
      <c r="R36" s="312">
        <f>SUM(R28:R35)</f>
        <v>4.55</v>
      </c>
      <c r="S36" s="312">
        <f>SUM(S31:S32)</f>
        <v>9.8000000000000004E-2</v>
      </c>
      <c r="T36" s="312">
        <f>SUM(T29:T35)</f>
        <v>1.35</v>
      </c>
      <c r="U36" s="412"/>
    </row>
    <row r="37" spans="1:21" x14ac:dyDescent="0.25">
      <c r="A37" s="44"/>
      <c r="B37" s="39"/>
      <c r="C37" s="40"/>
      <c r="D37" s="74"/>
      <c r="E37" s="74"/>
      <c r="F37" s="74"/>
      <c r="G37" s="77"/>
      <c r="H37" s="77"/>
      <c r="I37" s="87"/>
      <c r="J37" s="32"/>
      <c r="K37" s="33"/>
      <c r="L37" s="31"/>
      <c r="M37" s="312"/>
      <c r="N37" s="312"/>
      <c r="O37" s="312"/>
      <c r="P37" s="312"/>
      <c r="Q37" s="312"/>
      <c r="R37" s="312"/>
      <c r="S37" s="312"/>
      <c r="T37" s="312"/>
      <c r="U37" s="412"/>
    </row>
    <row r="38" spans="1:21" x14ac:dyDescent="0.25">
      <c r="A38" s="25" t="s">
        <v>84</v>
      </c>
      <c r="B38" s="39"/>
      <c r="C38" s="40"/>
      <c r="D38" s="74"/>
      <c r="E38" s="74"/>
      <c r="F38" s="74"/>
      <c r="G38" s="77"/>
      <c r="H38" s="77"/>
      <c r="I38" s="87"/>
      <c r="J38" s="32"/>
      <c r="K38" s="33"/>
      <c r="L38" s="31"/>
      <c r="M38" s="312"/>
      <c r="N38" s="312"/>
      <c r="O38" s="312"/>
      <c r="P38" s="312"/>
      <c r="Q38" s="312"/>
      <c r="R38" s="312"/>
      <c r="S38" s="312"/>
      <c r="T38" s="312"/>
      <c r="U38" s="412"/>
    </row>
    <row r="39" spans="1:21" x14ac:dyDescent="0.25">
      <c r="A39" s="36" t="s">
        <v>86</v>
      </c>
      <c r="B39" s="39" t="s">
        <v>62</v>
      </c>
      <c r="C39" s="40">
        <f>COUNT(J39:U39)</f>
        <v>0</v>
      </c>
      <c r="D39" s="71">
        <f>MIN(J39:U39)</f>
        <v>0</v>
      </c>
      <c r="E39" s="71" t="e">
        <f>AVERAGE(J39:U39)</f>
        <v>#DIV/0!</v>
      </c>
      <c r="F39" s="71">
        <f>MAX(J39:U39)</f>
        <v>0</v>
      </c>
      <c r="G39" s="77" t="e">
        <f>STDEV(J39:U39)</f>
        <v>#DIV/0!</v>
      </c>
      <c r="H39" s="77" t="e">
        <f>PERCENTILE(J39:U39,0.75)</f>
        <v>#NUM!</v>
      </c>
      <c r="I39" s="91" t="e">
        <f>PERCENTILE(J39:U39,0.9)</f>
        <v>#NUM!</v>
      </c>
      <c r="J39" s="32"/>
      <c r="K39" s="33"/>
      <c r="L39" s="31"/>
      <c r="M39" s="312"/>
      <c r="N39" s="312"/>
      <c r="O39" s="312"/>
      <c r="P39" s="312"/>
      <c r="Q39" s="312"/>
      <c r="R39" s="312"/>
      <c r="S39" s="312"/>
      <c r="T39" s="312"/>
      <c r="U39" s="412"/>
    </row>
    <row r="40" spans="1:21" x14ac:dyDescent="0.25">
      <c r="A40" s="36" t="s">
        <v>88</v>
      </c>
      <c r="B40" s="39" t="s">
        <v>62</v>
      </c>
      <c r="C40" s="40">
        <f>COUNT(J40:U40)</f>
        <v>0</v>
      </c>
      <c r="D40" s="71">
        <f>MIN(J40:U40)</f>
        <v>0</v>
      </c>
      <c r="E40" s="71" t="e">
        <f>AVERAGE(J40:U40)</f>
        <v>#DIV/0!</v>
      </c>
      <c r="F40" s="71">
        <f>MAX(J40:U40)</f>
        <v>0</v>
      </c>
      <c r="G40" s="77" t="e">
        <f>STDEV(J40:U40)</f>
        <v>#DIV/0!</v>
      </c>
      <c r="H40" s="77" t="e">
        <f>PERCENTILE(J40:U40,0.75)</f>
        <v>#NUM!</v>
      </c>
      <c r="I40" s="91" t="e">
        <f>PERCENTILE(J40:U40,0.9)</f>
        <v>#NUM!</v>
      </c>
      <c r="J40" s="32"/>
      <c r="K40" s="33"/>
      <c r="L40" s="31"/>
      <c r="M40" s="312"/>
      <c r="N40" s="312"/>
      <c r="O40" s="312"/>
      <c r="P40" s="312"/>
      <c r="Q40" s="312"/>
      <c r="R40" s="312"/>
      <c r="S40" s="312"/>
      <c r="T40" s="312"/>
      <c r="U40" s="412"/>
    </row>
    <row r="41" spans="1:21" x14ac:dyDescent="0.25">
      <c r="A41" s="36" t="s">
        <v>89</v>
      </c>
      <c r="B41" s="39" t="s">
        <v>62</v>
      </c>
      <c r="C41" s="40">
        <f>COUNT(J41:U41)</f>
        <v>3</v>
      </c>
      <c r="D41" s="72">
        <f>MIN(J41:U41)</f>
        <v>0.35</v>
      </c>
      <c r="E41" s="71">
        <f>AVERAGE(J41:U41)</f>
        <v>1.57</v>
      </c>
      <c r="F41" s="71">
        <f>MAX(J41:U41)</f>
        <v>3.4</v>
      </c>
      <c r="G41" s="63">
        <f>STDEV(J41:U41)</f>
        <v>1.6139082997494001</v>
      </c>
      <c r="H41" s="63">
        <f>PERCENTILE(J41:U41,0.75)</f>
        <v>2.1799999999999997</v>
      </c>
      <c r="I41" s="91">
        <f>PERCENTILE(J41:U41,0.9)</f>
        <v>2.9119999999999995</v>
      </c>
      <c r="J41" s="389">
        <v>0.96</v>
      </c>
      <c r="K41" s="388">
        <v>0.35</v>
      </c>
      <c r="L41" s="390">
        <v>3.4</v>
      </c>
      <c r="M41" s="312"/>
      <c r="N41" s="312"/>
      <c r="O41" s="312"/>
      <c r="P41" s="312"/>
      <c r="Q41" s="312"/>
      <c r="R41" s="312"/>
      <c r="S41" s="312"/>
      <c r="T41" s="312"/>
      <c r="U41" s="412"/>
    </row>
    <row r="42" spans="1:21" x14ac:dyDescent="0.25">
      <c r="A42" s="36" t="s">
        <v>90</v>
      </c>
      <c r="B42" s="39" t="s">
        <v>62</v>
      </c>
      <c r="C42" s="40">
        <f>COUNT(J42:U42)</f>
        <v>0</v>
      </c>
      <c r="D42" s="71">
        <f>MIN(J42:U42)</f>
        <v>0</v>
      </c>
      <c r="E42" s="71" t="e">
        <f>AVERAGE(J42:U42)</f>
        <v>#DIV/0!</v>
      </c>
      <c r="F42" s="71">
        <f>MAX(J42:U42)</f>
        <v>0</v>
      </c>
      <c r="G42" s="77" t="e">
        <f>STDEV(J42:U42)</f>
        <v>#DIV/0!</v>
      </c>
      <c r="H42" s="77" t="e">
        <f>PERCENTILE(J42:U42,0.75)</f>
        <v>#NUM!</v>
      </c>
      <c r="I42" s="91" t="e">
        <f>PERCENTILE(J42:U42,0.9)</f>
        <v>#NUM!</v>
      </c>
      <c r="J42" s="389"/>
      <c r="K42" s="388"/>
      <c r="L42" s="390"/>
      <c r="M42" s="312"/>
      <c r="N42" s="312"/>
      <c r="O42" s="312"/>
      <c r="P42" s="312"/>
      <c r="Q42" s="312"/>
      <c r="R42" s="312"/>
      <c r="S42" s="312"/>
      <c r="T42" s="312"/>
      <c r="U42" s="412"/>
    </row>
    <row r="43" spans="1:21" x14ac:dyDescent="0.25">
      <c r="A43" s="36"/>
      <c r="B43" s="39"/>
      <c r="C43" s="40"/>
      <c r="D43" s="74"/>
      <c r="E43" s="74"/>
      <c r="F43" s="74"/>
      <c r="G43" s="77"/>
      <c r="H43" s="77"/>
      <c r="I43" s="87"/>
      <c r="J43" s="389"/>
      <c r="K43" s="388"/>
      <c r="L43" s="390"/>
      <c r="M43" s="312"/>
      <c r="N43" s="312"/>
      <c r="O43" s="312"/>
      <c r="P43" s="312"/>
      <c r="Q43" s="312"/>
      <c r="R43" s="312"/>
      <c r="S43" s="312"/>
      <c r="T43" s="312"/>
      <c r="U43" s="412"/>
    </row>
    <row r="44" spans="1:21" x14ac:dyDescent="0.25">
      <c r="A44" s="25" t="s">
        <v>91</v>
      </c>
      <c r="B44" s="39"/>
      <c r="C44" s="40"/>
      <c r="D44" s="74"/>
      <c r="E44" s="74"/>
      <c r="F44" s="74"/>
      <c r="G44" s="77"/>
      <c r="H44" s="77"/>
      <c r="I44" s="87"/>
      <c r="J44" s="389"/>
      <c r="K44" s="388"/>
      <c r="L44" s="390"/>
      <c r="M44" s="312"/>
      <c r="N44" s="312"/>
      <c r="O44" s="312"/>
      <c r="P44" s="312"/>
      <c r="Q44" s="312"/>
      <c r="R44" s="312"/>
      <c r="S44" s="312"/>
      <c r="T44" s="312"/>
      <c r="U44" s="412"/>
    </row>
    <row r="45" spans="1:21" x14ac:dyDescent="0.25">
      <c r="A45" s="36" t="s">
        <v>92</v>
      </c>
      <c r="B45" s="39" t="s">
        <v>62</v>
      </c>
      <c r="C45" s="40">
        <f>COUNT(J45:U45)</f>
        <v>9</v>
      </c>
      <c r="D45" s="72">
        <f>MIN(J45:U45)</f>
        <v>0.21</v>
      </c>
      <c r="E45" s="72">
        <f>AVERAGE(J45:U45)</f>
        <v>1.5844444444444443</v>
      </c>
      <c r="F45" s="72">
        <f>MAX(J45:U45)</f>
        <v>4.7</v>
      </c>
      <c r="G45" s="76">
        <f>STDEV(J45:U45)</f>
        <v>1.8017360455343556</v>
      </c>
      <c r="H45" s="75">
        <f>PERCENTILE(J45:U45,0.75)</f>
        <v>2.4</v>
      </c>
      <c r="I45" s="92">
        <f>PERCENTILE(J45:U45,0.9)</f>
        <v>4.38</v>
      </c>
      <c r="J45" s="389">
        <v>0.36</v>
      </c>
      <c r="K45" s="388">
        <v>0.25</v>
      </c>
      <c r="L45" s="390">
        <v>0.21</v>
      </c>
      <c r="M45" s="312">
        <v>1.3</v>
      </c>
      <c r="N45" s="312">
        <v>2.4</v>
      </c>
      <c r="O45" s="312">
        <v>0.48</v>
      </c>
      <c r="P45" s="312">
        <v>4.3</v>
      </c>
      <c r="Q45" s="312">
        <v>4.7</v>
      </c>
      <c r="R45"/>
      <c r="S45"/>
      <c r="T45" s="312">
        <v>0.26</v>
      </c>
      <c r="U45" s="412"/>
    </row>
    <row r="46" spans="1:21" s="37" customFormat="1" x14ac:dyDescent="0.25">
      <c r="A46" s="36"/>
      <c r="C46" s="40"/>
      <c r="D46" s="74"/>
      <c r="E46" s="72"/>
      <c r="F46" s="74"/>
      <c r="G46" s="77"/>
      <c r="H46" s="77"/>
      <c r="I46" s="92"/>
      <c r="J46" s="32"/>
      <c r="K46" s="33"/>
      <c r="L46" s="31"/>
      <c r="M46" s="33"/>
      <c r="N46" s="33"/>
      <c r="O46" s="33"/>
      <c r="P46" s="33"/>
      <c r="Q46" s="33"/>
      <c r="R46" s="33"/>
      <c r="S46" s="33"/>
      <c r="T46" s="33"/>
      <c r="U46" s="412"/>
    </row>
    <row r="47" spans="1:21" x14ac:dyDescent="0.25">
      <c r="A47" s="25" t="s">
        <v>93</v>
      </c>
      <c r="B47" s="37"/>
      <c r="C47" s="40"/>
      <c r="D47" s="71"/>
      <c r="E47" s="72"/>
      <c r="F47" s="74"/>
      <c r="G47" s="77"/>
      <c r="H47" s="77"/>
      <c r="I47" s="92"/>
      <c r="J47" s="32"/>
      <c r="K47" s="33"/>
      <c r="L47" s="31"/>
      <c r="M47" s="33"/>
      <c r="N47" s="33"/>
      <c r="O47" s="33"/>
      <c r="P47" s="33"/>
      <c r="Q47" s="33"/>
      <c r="R47" s="33"/>
      <c r="S47" s="33"/>
      <c r="T47" s="33"/>
      <c r="U47" s="412"/>
    </row>
    <row r="48" spans="1:21" x14ac:dyDescent="0.25">
      <c r="A48" s="36" t="s">
        <v>95</v>
      </c>
      <c r="B48" s="37" t="s">
        <v>62</v>
      </c>
      <c r="C48" s="40">
        <f>COUNT(J48:U48)</f>
        <v>0</v>
      </c>
      <c r="D48" s="71">
        <f>MIN(J48:U48)</f>
        <v>0</v>
      </c>
      <c r="E48" s="72" t="e">
        <f>AVERAGE(J48:U48)</f>
        <v>#DIV/0!</v>
      </c>
      <c r="F48" s="71">
        <f>MAX(J48:U48)</f>
        <v>0</v>
      </c>
      <c r="G48" s="77" t="e">
        <f>STDEV(J48:U48)</f>
        <v>#DIV/0!</v>
      </c>
      <c r="H48" s="77" t="e">
        <f>PERCENTILE(J48:U48,0.75)</f>
        <v>#NUM!</v>
      </c>
      <c r="I48" s="92" t="e">
        <f>PERCENTILE(J48:U48,0.9)</f>
        <v>#NUM!</v>
      </c>
      <c r="J48" s="32"/>
      <c r="K48" s="33"/>
      <c r="L48" s="31"/>
      <c r="M48" s="33"/>
      <c r="N48" s="33"/>
      <c r="O48" s="33"/>
      <c r="P48" s="33"/>
      <c r="Q48" s="33"/>
      <c r="R48" s="33"/>
      <c r="S48" s="33"/>
      <c r="T48" s="33"/>
      <c r="U48" s="412"/>
    </row>
    <row r="49" spans="1:22" x14ac:dyDescent="0.25">
      <c r="A49" s="36" t="s">
        <v>96</v>
      </c>
      <c r="B49" s="37" t="s">
        <v>62</v>
      </c>
      <c r="C49" s="40">
        <f>COUNT(J49:U49)</f>
        <v>0</v>
      </c>
      <c r="D49" s="71">
        <f>MIN(J49:U49)</f>
        <v>0</v>
      </c>
      <c r="E49" s="72" t="e">
        <f>AVERAGE(J49:U49)</f>
        <v>#DIV/0!</v>
      </c>
      <c r="F49" s="71">
        <f>MAX(J49:U49)</f>
        <v>0</v>
      </c>
      <c r="G49" s="77" t="e">
        <f>STDEV(J49:U49)</f>
        <v>#DIV/0!</v>
      </c>
      <c r="H49" s="77" t="e">
        <f>PERCENTILE(J49:U49,0.75)</f>
        <v>#NUM!</v>
      </c>
      <c r="I49" s="92" t="e">
        <f>PERCENTILE(J49:U49,0.9)</f>
        <v>#NUM!</v>
      </c>
      <c r="J49" s="32"/>
      <c r="K49" s="33"/>
      <c r="L49" s="31"/>
      <c r="M49" s="33"/>
      <c r="N49" s="33"/>
      <c r="O49" s="33"/>
      <c r="P49" s="33"/>
      <c r="Q49" s="33"/>
      <c r="R49" s="33"/>
      <c r="S49" s="33"/>
      <c r="T49" s="33"/>
      <c r="U49" s="412"/>
    </row>
    <row r="50" spans="1:22" x14ac:dyDescent="0.25">
      <c r="A50" s="36" t="s">
        <v>98</v>
      </c>
      <c r="B50" s="37" t="s">
        <v>62</v>
      </c>
      <c r="C50" s="40">
        <f>COUNT(J50:U50)</f>
        <v>0</v>
      </c>
      <c r="D50" s="71">
        <f>MIN(J50:U50)</f>
        <v>0</v>
      </c>
      <c r="E50" s="72" t="e">
        <f>AVERAGE(J50:U50)</f>
        <v>#DIV/0!</v>
      </c>
      <c r="F50" s="71">
        <f>MAX(J50:U50)</f>
        <v>0</v>
      </c>
      <c r="G50" s="77" t="e">
        <f>STDEV(J50:U50)</f>
        <v>#DIV/0!</v>
      </c>
      <c r="H50" s="77" t="e">
        <f>PERCENTILE(J50:U50,0.75)</f>
        <v>#NUM!</v>
      </c>
      <c r="I50" s="92" t="e">
        <f>PERCENTILE(J50:U50,0.9)</f>
        <v>#NUM!</v>
      </c>
      <c r="J50" s="32"/>
      <c r="K50" s="33"/>
      <c r="L50" s="31"/>
      <c r="M50" s="33"/>
      <c r="N50" s="33"/>
      <c r="O50" s="33"/>
      <c r="P50" s="33"/>
      <c r="Q50" s="33"/>
      <c r="R50" s="33"/>
      <c r="S50" s="33"/>
      <c r="T50" s="33"/>
      <c r="U50" s="412"/>
    </row>
    <row r="51" spans="1:22" x14ac:dyDescent="0.25">
      <c r="A51" s="36" t="s">
        <v>99</v>
      </c>
      <c r="B51" s="37" t="s">
        <v>62</v>
      </c>
      <c r="C51" s="40">
        <f>COUNT(J51:U51)</f>
        <v>0</v>
      </c>
      <c r="D51" s="71">
        <f>MIN(J51:U51)</f>
        <v>0</v>
      </c>
      <c r="E51" s="72" t="e">
        <f>AVERAGE(J51:U51)</f>
        <v>#DIV/0!</v>
      </c>
      <c r="F51" s="71">
        <f>MAX(J51:U51)</f>
        <v>0</v>
      </c>
      <c r="G51" s="77" t="e">
        <f>STDEV(J51:U51)</f>
        <v>#DIV/0!</v>
      </c>
      <c r="H51" s="77" t="e">
        <f>PERCENTILE(J51:U51,0.75)</f>
        <v>#NUM!</v>
      </c>
      <c r="I51" s="92" t="e">
        <f>PERCENTILE(J51:U51,0.9)</f>
        <v>#NUM!</v>
      </c>
      <c r="J51" s="32"/>
      <c r="K51" s="33"/>
      <c r="L51" s="31"/>
      <c r="M51" s="33"/>
      <c r="N51" s="33"/>
      <c r="O51" s="33"/>
      <c r="P51" s="33"/>
      <c r="Q51" s="33"/>
      <c r="R51" s="33"/>
      <c r="S51" s="33"/>
      <c r="T51" s="33"/>
      <c r="U51" s="412"/>
    </row>
    <row r="52" spans="1:22" x14ac:dyDescent="0.25">
      <c r="A52" s="24" t="s">
        <v>100</v>
      </c>
      <c r="B52" s="22" t="s">
        <v>62</v>
      </c>
      <c r="C52" s="82">
        <f>COUNT(J52:U52)</f>
        <v>0</v>
      </c>
      <c r="D52" s="178">
        <f>MIN(J52:U52)</f>
        <v>0</v>
      </c>
      <c r="E52" s="100" t="e">
        <f>AVERAGE(J52:U52)</f>
        <v>#DIV/0!</v>
      </c>
      <c r="F52" s="178">
        <f>MAX(J52:U52)</f>
        <v>0</v>
      </c>
      <c r="G52" s="89" t="e">
        <f>STDEV(J52:U52)</f>
        <v>#DIV/0!</v>
      </c>
      <c r="H52" s="89" t="e">
        <f>PERCENTILE(J52:U52,0.75)</f>
        <v>#NUM!</v>
      </c>
      <c r="I52" s="103" t="e">
        <f>PERCENTILE(J52:U52,0.9)</f>
        <v>#NUM!</v>
      </c>
      <c r="J52" s="17"/>
      <c r="K52" s="18"/>
      <c r="L52" s="19"/>
      <c r="M52" s="18"/>
      <c r="N52" s="18"/>
      <c r="O52" s="18"/>
      <c r="P52" s="18"/>
      <c r="Q52" s="18"/>
      <c r="R52" s="18"/>
      <c r="S52" s="18"/>
      <c r="T52" s="18"/>
      <c r="U52" s="413"/>
    </row>
    <row r="53" spans="1:22" x14ac:dyDescent="0.25">
      <c r="J53" s="495">
        <f t="shared" ref="J53:U53" si="14">COUNTA(J9:J52)</f>
        <v>24</v>
      </c>
      <c r="K53" s="495">
        <f t="shared" si="14"/>
        <v>24</v>
      </c>
      <c r="L53" s="495">
        <f t="shared" si="14"/>
        <v>24</v>
      </c>
      <c r="M53" s="495">
        <f t="shared" si="14"/>
        <v>20</v>
      </c>
      <c r="N53" s="495">
        <f t="shared" si="14"/>
        <v>20</v>
      </c>
      <c r="O53" s="495">
        <f t="shared" si="14"/>
        <v>20</v>
      </c>
      <c r="P53" s="495">
        <f t="shared" si="14"/>
        <v>20</v>
      </c>
      <c r="Q53" s="495">
        <f t="shared" si="14"/>
        <v>20</v>
      </c>
      <c r="R53" s="495">
        <f t="shared" si="14"/>
        <v>19</v>
      </c>
      <c r="S53" s="495">
        <f t="shared" si="14"/>
        <v>19</v>
      </c>
      <c r="T53" s="495">
        <f t="shared" si="14"/>
        <v>20</v>
      </c>
      <c r="U53" s="494">
        <f t="shared" si="14"/>
        <v>8</v>
      </c>
      <c r="V53" s="495">
        <f>SUM(J53:U53)</f>
        <v>238</v>
      </c>
    </row>
    <row r="54" spans="1:22" x14ac:dyDescent="0.25">
      <c r="A54" s="94" t="s">
        <v>214</v>
      </c>
    </row>
  </sheetData>
  <sheetProtection algorithmName="SHA-512" hashValue="ghbXe1xJUUMdn19eHlCQfT88w6NTXDFJyw4on8cPMZsMlAtsVSuMUQOcJ69ntWNjOr9Xe8r1B6iba2gUokeaNA==" saltValue="1bo1r71KPOOkTUk4gl5rfQ==" spinCount="100000" sheet="1" objects="1" scenarios="1"/>
  <mergeCells count="4">
    <mergeCell ref="J3:L3"/>
    <mergeCell ref="J4:L4"/>
    <mergeCell ref="M4:T4"/>
    <mergeCell ref="M3:T3"/>
  </mergeCells>
  <conditionalFormatting sqref="C9:C12 C15:C16 C19:C24 C27:C36 C39:C42 C45 C48:C52">
    <cfRule type="colorScale" priority="1">
      <colorScale>
        <cfvo type="num" val="0"/>
        <cfvo type="num" val="1"/>
        <cfvo type="num" val="5"/>
        <color theme="5"/>
        <color theme="9"/>
        <color theme="6"/>
      </colorScale>
    </cfRule>
  </conditionalFormatting>
  <hyperlinks>
    <hyperlink ref="J5" location="Referencer!A21" display="[17]" xr:uid="{00000000-0004-0000-1400-000000000000}"/>
    <hyperlink ref="K5" location="Referencer!A21" display="[17]" xr:uid="{00000000-0004-0000-1400-000001000000}"/>
    <hyperlink ref="L5" location="Referencer!A21" display="[17]" xr:uid="{00000000-0004-0000-1400-000002000000}"/>
    <hyperlink ref="M5" location="Referencer!A60" display="[55]" xr:uid="{00000000-0004-0000-1400-000003000000}"/>
    <hyperlink ref="N5:T5" location="Referencer!A60" display="[55]" xr:uid="{00000000-0004-0000-1400-000004000000}"/>
  </hyperlinks>
  <pageMargins left="0.70866141732283472" right="0.70866141732283472" top="0.74803149606299213" bottom="0.74803149606299213" header="0.31496062992125984" footer="0.31496062992125984"/>
  <pageSetup paperSize="8" scale="48" orientation="landscape"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499984740745262"/>
  </sheetPr>
  <dimension ref="A1:AF54"/>
  <sheetViews>
    <sheetView zoomScale="90" zoomScaleNormal="90" workbookViewId="0">
      <pane xSplit="1" topLeftCell="B1" activePane="topRight" state="frozen"/>
      <selection pane="topRight" activeCell="E15" sqref="E15"/>
    </sheetView>
  </sheetViews>
  <sheetFormatPr defaultRowHeight="15" x14ac:dyDescent="0.25"/>
  <cols>
    <col min="1" max="1" width="24.5703125" bestFit="1" customWidth="1"/>
    <col min="2" max="2" width="6.5703125" bestFit="1" customWidth="1"/>
    <col min="3" max="6" width="15.140625" style="45" customWidth="1"/>
    <col min="7" max="7" width="17" style="45" bestFit="1" customWidth="1"/>
    <col min="8" max="9" width="15.140625" style="45" customWidth="1"/>
    <col min="10" max="21" width="14.5703125" style="45" customWidth="1"/>
    <col min="22" max="22" width="15.28515625" style="45" bestFit="1" customWidth="1"/>
    <col min="23" max="23" width="15.42578125" style="45" customWidth="1"/>
    <col min="24" max="26" width="10.140625" style="45" customWidth="1"/>
    <col min="27" max="30" width="14.42578125" style="45" customWidth="1"/>
    <col min="31" max="31" width="16.28515625" style="45" customWidth="1"/>
  </cols>
  <sheetData>
    <row r="1" spans="1:31" ht="18.75" x14ac:dyDescent="0.3">
      <c r="A1" s="171" t="s">
        <v>21</v>
      </c>
    </row>
    <row r="2" spans="1:31" s="4" customFormat="1" ht="18.75" x14ac:dyDescent="0.3">
      <c r="A2" s="167"/>
      <c r="B2" s="167"/>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row>
    <row r="3" spans="1:31" s="14" customFormat="1" ht="30" customHeight="1" x14ac:dyDescent="0.25">
      <c r="A3" s="57" t="s">
        <v>118</v>
      </c>
      <c r="B3" s="55"/>
      <c r="C3" s="57"/>
      <c r="D3" s="282"/>
      <c r="E3" s="55"/>
      <c r="F3" s="282"/>
      <c r="G3" s="55"/>
      <c r="H3" s="200"/>
      <c r="I3" s="56"/>
      <c r="J3" s="6" t="s">
        <v>124</v>
      </c>
      <c r="K3" s="663" t="s">
        <v>425</v>
      </c>
      <c r="L3" s="663"/>
      <c r="M3" s="663"/>
      <c r="N3" s="663"/>
      <c r="O3" s="663"/>
      <c r="P3" s="663"/>
      <c r="Q3" s="663"/>
      <c r="R3" s="663"/>
      <c r="S3" s="663"/>
      <c r="T3" s="663"/>
      <c r="U3" s="663"/>
      <c r="V3" s="55" t="s">
        <v>125</v>
      </c>
      <c r="W3" s="55" t="s">
        <v>126</v>
      </c>
      <c r="X3" s="657" t="s">
        <v>127</v>
      </c>
      <c r="Y3" s="657"/>
      <c r="Z3" s="657"/>
      <c r="AA3" s="657"/>
      <c r="AB3" s="657" t="s">
        <v>127</v>
      </c>
      <c r="AC3" s="657"/>
      <c r="AD3" s="657"/>
      <c r="AE3" s="662"/>
    </row>
    <row r="4" spans="1:31" s="14" customFormat="1" ht="45" x14ac:dyDescent="0.25">
      <c r="A4" s="57" t="s">
        <v>145</v>
      </c>
      <c r="B4" s="55"/>
      <c r="C4" s="57"/>
      <c r="D4" s="282"/>
      <c r="E4" s="55"/>
      <c r="F4" s="282"/>
      <c r="G4" s="55"/>
      <c r="H4" s="200"/>
      <c r="I4" s="56"/>
      <c r="J4" s="6" t="s">
        <v>147</v>
      </c>
      <c r="K4" s="672" t="s">
        <v>426</v>
      </c>
      <c r="L4" s="672"/>
      <c r="M4" s="672"/>
      <c r="N4" s="672"/>
      <c r="O4" s="672"/>
      <c r="P4" s="672"/>
      <c r="Q4" s="672"/>
      <c r="R4" s="672"/>
      <c r="S4" s="672"/>
      <c r="T4" s="672"/>
      <c r="U4" s="672"/>
      <c r="V4" s="55" t="s">
        <v>424</v>
      </c>
      <c r="W4" s="55" t="s">
        <v>148</v>
      </c>
      <c r="X4" s="657" t="s">
        <v>149</v>
      </c>
      <c r="Y4" s="657"/>
      <c r="Z4" s="657"/>
      <c r="AA4" s="657"/>
      <c r="AB4" s="657" t="s">
        <v>150</v>
      </c>
      <c r="AC4" s="657"/>
      <c r="AD4" s="657"/>
      <c r="AE4" s="662"/>
    </row>
    <row r="5" spans="1:31" s="14" customFormat="1" x14ac:dyDescent="0.25">
      <c r="A5" s="57" t="s">
        <v>37</v>
      </c>
      <c r="B5" s="55"/>
      <c r="C5" s="32"/>
      <c r="D5" s="33"/>
      <c r="E5" s="33"/>
      <c r="F5" s="33"/>
      <c r="G5" s="33"/>
      <c r="H5" s="33"/>
      <c r="I5" s="31"/>
      <c r="J5" s="370" t="s">
        <v>168</v>
      </c>
      <c r="K5" s="370" t="s">
        <v>460</v>
      </c>
      <c r="L5" s="370" t="s">
        <v>460</v>
      </c>
      <c r="M5" s="370" t="s">
        <v>460</v>
      </c>
      <c r="N5" s="370" t="s">
        <v>460</v>
      </c>
      <c r="O5" s="370" t="s">
        <v>460</v>
      </c>
      <c r="P5" s="370" t="s">
        <v>460</v>
      </c>
      <c r="Q5" s="370" t="s">
        <v>460</v>
      </c>
      <c r="R5" s="370" t="s">
        <v>460</v>
      </c>
      <c r="S5" s="370" t="s">
        <v>460</v>
      </c>
      <c r="T5" s="370" t="s">
        <v>460</v>
      </c>
      <c r="U5" s="370" t="s">
        <v>460</v>
      </c>
      <c r="V5" s="370" t="s">
        <v>169</v>
      </c>
      <c r="W5" s="370" t="s">
        <v>164</v>
      </c>
      <c r="X5" s="370" t="s">
        <v>170</v>
      </c>
      <c r="Y5" s="370" t="s">
        <v>170</v>
      </c>
      <c r="Z5" s="370" t="s">
        <v>170</v>
      </c>
      <c r="AA5" s="370" t="s">
        <v>170</v>
      </c>
      <c r="AB5" s="370" t="s">
        <v>170</v>
      </c>
      <c r="AC5" s="370" t="s">
        <v>170</v>
      </c>
      <c r="AD5" s="370" t="s">
        <v>170</v>
      </c>
      <c r="AE5" s="365" t="s">
        <v>170</v>
      </c>
    </row>
    <row r="6" spans="1:31" s="45" customFormat="1" x14ac:dyDescent="0.25">
      <c r="A6" s="38" t="s">
        <v>104</v>
      </c>
      <c r="B6" s="32"/>
      <c r="C6" s="32"/>
      <c r="D6" s="33"/>
      <c r="E6" s="33"/>
      <c r="F6" s="33"/>
      <c r="G6" s="33"/>
      <c r="H6" s="33"/>
      <c r="I6" s="31"/>
      <c r="J6" s="33">
        <v>5</v>
      </c>
      <c r="K6" s="33">
        <v>1</v>
      </c>
      <c r="L6" s="33">
        <v>1</v>
      </c>
      <c r="M6" s="33">
        <v>1</v>
      </c>
      <c r="N6" s="33">
        <v>1</v>
      </c>
      <c r="O6" s="33">
        <v>1</v>
      </c>
      <c r="P6" s="33">
        <v>1</v>
      </c>
      <c r="Q6" s="33">
        <v>1</v>
      </c>
      <c r="R6" s="33">
        <v>1</v>
      </c>
      <c r="S6" s="33">
        <v>1</v>
      </c>
      <c r="T6" s="33">
        <v>1</v>
      </c>
      <c r="U6" s="33">
        <v>1</v>
      </c>
      <c r="V6" s="33" t="s">
        <v>179</v>
      </c>
      <c r="W6" s="33">
        <v>8</v>
      </c>
      <c r="X6" s="33"/>
      <c r="Y6" s="33"/>
      <c r="Z6" s="33"/>
      <c r="AA6" s="33">
        <v>4</v>
      </c>
      <c r="AB6" s="33">
        <v>1</v>
      </c>
      <c r="AC6" s="33">
        <v>1</v>
      </c>
      <c r="AD6" s="33">
        <v>1</v>
      </c>
      <c r="AE6" s="31">
        <v>1</v>
      </c>
    </row>
    <row r="7" spans="1:31" s="14" customFormat="1" x14ac:dyDescent="0.25">
      <c r="A7" s="60" t="s">
        <v>219</v>
      </c>
      <c r="B7" s="16"/>
      <c r="C7" s="15" t="s">
        <v>104</v>
      </c>
      <c r="D7" s="16" t="s">
        <v>383</v>
      </c>
      <c r="E7" s="16" t="s">
        <v>208</v>
      </c>
      <c r="F7" s="16" t="s">
        <v>384</v>
      </c>
      <c r="G7" s="16" t="s">
        <v>446</v>
      </c>
      <c r="H7" s="16" t="s">
        <v>227</v>
      </c>
      <c r="I7" s="61" t="s">
        <v>209</v>
      </c>
      <c r="J7" s="16" t="s">
        <v>187</v>
      </c>
      <c r="K7" s="16" t="s">
        <v>186</v>
      </c>
      <c r="L7" s="16" t="s">
        <v>186</v>
      </c>
      <c r="M7" s="16" t="s">
        <v>186</v>
      </c>
      <c r="N7" s="16" t="s">
        <v>186</v>
      </c>
      <c r="O7" s="16" t="s">
        <v>186</v>
      </c>
      <c r="P7" s="16" t="s">
        <v>186</v>
      </c>
      <c r="Q7" s="16" t="s">
        <v>186</v>
      </c>
      <c r="R7" s="16" t="s">
        <v>186</v>
      </c>
      <c r="S7" s="16" t="s">
        <v>186</v>
      </c>
      <c r="T7" s="16" t="s">
        <v>186</v>
      </c>
      <c r="U7" s="16" t="s">
        <v>186</v>
      </c>
      <c r="V7" s="16" t="s">
        <v>187</v>
      </c>
      <c r="W7" s="16" t="s">
        <v>187</v>
      </c>
      <c r="X7" s="16" t="s">
        <v>186</v>
      </c>
      <c r="Y7" s="16" t="s">
        <v>186</v>
      </c>
      <c r="Z7" s="16" t="s">
        <v>186</v>
      </c>
      <c r="AA7" s="16" t="s">
        <v>186</v>
      </c>
      <c r="AB7" s="16" t="s">
        <v>185</v>
      </c>
      <c r="AC7" s="16" t="s">
        <v>185</v>
      </c>
      <c r="AD7" s="16" t="s">
        <v>185</v>
      </c>
      <c r="AE7" s="61" t="s">
        <v>185</v>
      </c>
    </row>
    <row r="8" spans="1:31" x14ac:dyDescent="0.25">
      <c r="A8" s="25" t="s">
        <v>49</v>
      </c>
      <c r="B8" s="26" t="s">
        <v>50</v>
      </c>
      <c r="C8" s="27"/>
      <c r="D8" s="28"/>
      <c r="E8" s="28"/>
      <c r="F8" s="28"/>
      <c r="G8" s="28"/>
      <c r="H8" s="28"/>
      <c r="I8" s="29"/>
      <c r="J8" s="33"/>
      <c r="K8" s="33"/>
      <c r="L8" s="33"/>
      <c r="M8" s="33"/>
      <c r="N8" s="33"/>
      <c r="O8" s="33"/>
      <c r="P8" s="33"/>
      <c r="Q8" s="33"/>
      <c r="R8" s="33"/>
      <c r="S8" s="33"/>
      <c r="T8" s="33"/>
      <c r="U8" s="33"/>
      <c r="V8" s="33"/>
      <c r="W8" s="33"/>
      <c r="X8" s="33"/>
      <c r="Y8" s="33"/>
      <c r="Z8" s="33"/>
      <c r="AA8" s="33"/>
      <c r="AB8" s="33"/>
      <c r="AC8" s="33"/>
      <c r="AD8" s="33"/>
      <c r="AE8" s="31"/>
    </row>
    <row r="9" spans="1:31" x14ac:dyDescent="0.25">
      <c r="A9" s="36" t="s">
        <v>51</v>
      </c>
      <c r="B9" s="37" t="s">
        <v>231</v>
      </c>
      <c r="C9" s="40">
        <f>COUNT(J9:AE9)</f>
        <v>0</v>
      </c>
      <c r="D9" s="71">
        <f>MIN(J9:AE9)</f>
        <v>0</v>
      </c>
      <c r="E9" s="74" t="e">
        <f>AVERAGE(J9:AE9)</f>
        <v>#DIV/0!</v>
      </c>
      <c r="F9" s="71">
        <f>MAX(J9:AE9)</f>
        <v>0</v>
      </c>
      <c r="G9" s="77" t="e">
        <f>STDEV(J9:AE9)</f>
        <v>#DIV/0!</v>
      </c>
      <c r="H9" s="77" t="e">
        <f>PERCENTILE(J9:AE9,0.75)</f>
        <v>#NUM!</v>
      </c>
      <c r="I9" s="87" t="e">
        <f>PERCENTILE(J9:AE9,0.9)</f>
        <v>#NUM!</v>
      </c>
      <c r="J9" s="33"/>
      <c r="K9" s="33"/>
      <c r="L9" s="33"/>
      <c r="M9" s="33"/>
      <c r="N9" s="33"/>
      <c r="O9" s="33"/>
      <c r="P9" s="33"/>
      <c r="Q9" s="33"/>
      <c r="R9" s="33"/>
      <c r="S9" s="33"/>
      <c r="T9" s="33"/>
      <c r="U9" s="33"/>
      <c r="V9" s="332"/>
      <c r="W9" s="33"/>
      <c r="X9" s="33"/>
      <c r="Y9" s="33"/>
      <c r="Z9" s="33"/>
      <c r="AA9" s="33"/>
      <c r="AB9" s="33"/>
      <c r="AC9" s="33"/>
      <c r="AD9" s="33"/>
      <c r="AE9" s="31"/>
    </row>
    <row r="10" spans="1:31" x14ac:dyDescent="0.25">
      <c r="A10" s="36" t="s">
        <v>52</v>
      </c>
      <c r="B10" s="37" t="s">
        <v>53</v>
      </c>
      <c r="C10" s="40">
        <f>COUNT(J10:AE10)</f>
        <v>10</v>
      </c>
      <c r="D10" s="74">
        <f>MIN(J10:AE10)</f>
        <v>18</v>
      </c>
      <c r="E10" s="74">
        <f>AVERAGE(J10:AE10)</f>
        <v>141.1</v>
      </c>
      <c r="F10" s="74">
        <f>MAX(J10:AE10)</f>
        <v>430</v>
      </c>
      <c r="G10" s="77">
        <f t="shared" ref="G10:G52" si="0">STDEV(J10:AE10)</f>
        <v>147.9830696021977</v>
      </c>
      <c r="H10" s="77">
        <f>PERCENTILE(J10:AE10,0.75)</f>
        <v>189</v>
      </c>
      <c r="I10" s="87">
        <f>PERCENTILE(J10:AE10,0.9)</f>
        <v>362.5</v>
      </c>
      <c r="J10" s="34">
        <v>186</v>
      </c>
      <c r="K10" s="332"/>
      <c r="L10" s="332"/>
      <c r="M10" s="332"/>
      <c r="N10" s="332"/>
      <c r="O10" s="332"/>
      <c r="P10" s="332"/>
      <c r="Q10" s="332"/>
      <c r="R10" s="332"/>
      <c r="S10" s="332"/>
      <c r="T10" s="332"/>
      <c r="U10" s="332"/>
      <c r="V10" s="332">
        <v>355</v>
      </c>
      <c r="W10" s="33"/>
      <c r="X10" s="33">
        <v>18</v>
      </c>
      <c r="Y10" s="33">
        <v>27</v>
      </c>
      <c r="Z10" s="33">
        <v>190</v>
      </c>
      <c r="AA10" s="33">
        <v>75</v>
      </c>
      <c r="AB10" s="33">
        <v>82</v>
      </c>
      <c r="AC10" s="33">
        <v>22</v>
      </c>
      <c r="AD10" s="33">
        <v>26</v>
      </c>
      <c r="AE10" s="31">
        <v>430</v>
      </c>
    </row>
    <row r="11" spans="1:31" x14ac:dyDescent="0.25">
      <c r="A11" s="36" t="s">
        <v>54</v>
      </c>
      <c r="B11" s="37" t="s">
        <v>53</v>
      </c>
      <c r="C11" s="40">
        <f>COUNT(J11:AE11)</f>
        <v>0</v>
      </c>
      <c r="D11" s="71">
        <f>MIN(J11:AE11)</f>
        <v>0</v>
      </c>
      <c r="E11" s="74" t="e">
        <f>AVERAGE(J11:AE11)</f>
        <v>#DIV/0!</v>
      </c>
      <c r="F11" s="71">
        <f>MAX(J11:AE11)</f>
        <v>0</v>
      </c>
      <c r="G11" s="77" t="e">
        <f t="shared" si="0"/>
        <v>#DIV/0!</v>
      </c>
      <c r="H11" s="77" t="e">
        <f>PERCENTILE(J11:AE11,0.75)</f>
        <v>#NUM!</v>
      </c>
      <c r="I11" s="87" t="e">
        <f>PERCENTILE(J11:AE11,0.9)</f>
        <v>#NUM!</v>
      </c>
      <c r="J11" s="33"/>
      <c r="K11" s="33"/>
      <c r="L11" s="33"/>
      <c r="M11" s="33"/>
      <c r="N11" s="33"/>
      <c r="O11" s="33"/>
      <c r="P11" s="33"/>
      <c r="Q11" s="33"/>
      <c r="R11" s="33"/>
      <c r="S11" s="33"/>
      <c r="T11" s="33"/>
      <c r="U11" s="33"/>
      <c r="V11" s="332"/>
      <c r="W11" s="33"/>
      <c r="X11" s="33"/>
      <c r="Y11" s="33"/>
      <c r="Z11" s="33"/>
      <c r="AA11" s="33"/>
      <c r="AB11" s="33"/>
      <c r="AC11" s="33"/>
      <c r="AD11" s="33"/>
      <c r="AE11" s="31"/>
    </row>
    <row r="12" spans="1:31" x14ac:dyDescent="0.25">
      <c r="A12" s="36" t="s">
        <v>55</v>
      </c>
      <c r="B12" s="37" t="s">
        <v>53</v>
      </c>
      <c r="C12" s="40">
        <f>COUNT(J12:AE12)</f>
        <v>0</v>
      </c>
      <c r="D12" s="71">
        <f>MIN(J12:AE12)</f>
        <v>0</v>
      </c>
      <c r="E12" s="74" t="e">
        <f>AVERAGE(J12:AE12)</f>
        <v>#DIV/0!</v>
      </c>
      <c r="F12" s="71">
        <f>MAX(J12:AE12)</f>
        <v>0</v>
      </c>
      <c r="G12" s="77" t="e">
        <f t="shared" si="0"/>
        <v>#DIV/0!</v>
      </c>
      <c r="H12" s="77" t="e">
        <f>PERCENTILE(J12:AE12,0.75)</f>
        <v>#NUM!</v>
      </c>
      <c r="I12" s="87" t="e">
        <f>PERCENTILE(J12:AE12,0.9)</f>
        <v>#NUM!</v>
      </c>
      <c r="J12" s="33"/>
      <c r="K12" s="33"/>
      <c r="L12" s="33"/>
      <c r="M12" s="33"/>
      <c r="N12" s="33"/>
      <c r="O12" s="33"/>
      <c r="P12" s="33"/>
      <c r="Q12" s="33"/>
      <c r="R12" s="33"/>
      <c r="S12" s="33"/>
      <c r="T12" s="33"/>
      <c r="U12" s="33"/>
      <c r="V12" s="332"/>
      <c r="W12" s="33"/>
      <c r="X12" s="33"/>
      <c r="Y12" s="33"/>
      <c r="Z12" s="33"/>
      <c r="AA12" s="33"/>
      <c r="AB12" s="33"/>
      <c r="AC12" s="33"/>
      <c r="AD12" s="33"/>
      <c r="AE12" s="31"/>
    </row>
    <row r="13" spans="1:31" x14ac:dyDescent="0.25">
      <c r="A13" s="36"/>
      <c r="B13" s="37"/>
      <c r="C13" s="40"/>
      <c r="D13" s="74"/>
      <c r="E13" s="74"/>
      <c r="F13" s="74"/>
      <c r="G13" s="77"/>
      <c r="H13" s="77"/>
      <c r="I13" s="87"/>
      <c r="J13" s="33"/>
      <c r="K13" s="33"/>
      <c r="L13" s="33"/>
      <c r="M13" s="33"/>
      <c r="N13" s="33"/>
      <c r="O13" s="33"/>
      <c r="P13" s="33"/>
      <c r="Q13" s="33"/>
      <c r="R13" s="33"/>
      <c r="S13" s="33"/>
      <c r="T13" s="33"/>
      <c r="U13" s="33"/>
      <c r="V13" s="332"/>
      <c r="W13" s="33"/>
      <c r="X13" s="33"/>
      <c r="Y13" s="33"/>
      <c r="Z13" s="33"/>
      <c r="AA13" s="33"/>
      <c r="AB13" s="33"/>
      <c r="AC13" s="33"/>
      <c r="AD13" s="33"/>
      <c r="AE13" s="31"/>
    </row>
    <row r="14" spans="1:31" x14ac:dyDescent="0.25">
      <c r="A14" s="25" t="s">
        <v>56</v>
      </c>
      <c r="B14" s="26"/>
      <c r="C14" s="40"/>
      <c r="D14" s="74"/>
      <c r="E14" s="74"/>
      <c r="F14" s="74"/>
      <c r="G14" s="77"/>
      <c r="H14" s="77"/>
      <c r="I14" s="87"/>
      <c r="J14" s="33"/>
      <c r="K14" s="33"/>
      <c r="L14" s="33"/>
      <c r="M14" s="33"/>
      <c r="N14" s="33"/>
      <c r="O14" s="33"/>
      <c r="P14" s="33"/>
      <c r="Q14" s="33"/>
      <c r="R14" s="33"/>
      <c r="S14" s="33"/>
      <c r="T14" s="33"/>
      <c r="U14" s="33"/>
      <c r="V14" s="332"/>
      <c r="W14" s="33"/>
      <c r="X14" s="33"/>
      <c r="Y14" s="33"/>
      <c r="Z14" s="33"/>
      <c r="AA14" s="33"/>
      <c r="AB14" s="33"/>
      <c r="AC14" s="33"/>
      <c r="AD14" s="33"/>
      <c r="AE14" s="31"/>
    </row>
    <row r="15" spans="1:31" x14ac:dyDescent="0.25">
      <c r="A15" s="36" t="s">
        <v>57</v>
      </c>
      <c r="B15" s="37" t="s">
        <v>53</v>
      </c>
      <c r="C15" s="40">
        <f>COUNT(J15:AE15)</f>
        <v>11</v>
      </c>
      <c r="D15" s="71">
        <f>MIN(J15:AE15)</f>
        <v>0.06</v>
      </c>
      <c r="E15" s="72">
        <f>AVERAGE(J15:AE15)</f>
        <v>0.19636363636363638</v>
      </c>
      <c r="F15" s="71">
        <f>MAX(J15:AE15)</f>
        <v>0.37</v>
      </c>
      <c r="G15" s="75">
        <f t="shared" si="0"/>
        <v>0.1005258899262003</v>
      </c>
      <c r="H15" s="77">
        <f>PERCENTILE(J15:AE15,0.75)</f>
        <v>0.24</v>
      </c>
      <c r="I15" s="92">
        <f>PERCENTILE(J15:AE15,0.9)</f>
        <v>0.35</v>
      </c>
      <c r="J15" s="33"/>
      <c r="K15" s="33">
        <v>0.24</v>
      </c>
      <c r="L15" s="33">
        <v>0.18</v>
      </c>
      <c r="M15" s="33">
        <v>0.15</v>
      </c>
      <c r="N15" s="33">
        <v>0.35</v>
      </c>
      <c r="O15" s="33">
        <v>0.37</v>
      </c>
      <c r="P15" s="33">
        <v>0.22</v>
      </c>
      <c r="Q15" s="33">
        <v>0.16</v>
      </c>
      <c r="R15" s="33">
        <v>0.09</v>
      </c>
      <c r="S15" s="33">
        <v>0.1</v>
      </c>
      <c r="T15" s="33">
        <v>0.06</v>
      </c>
      <c r="U15" s="33">
        <v>0.24</v>
      </c>
      <c r="V15" s="332"/>
      <c r="W15" s="33"/>
      <c r="X15" s="33"/>
      <c r="Y15" s="33"/>
      <c r="Z15" s="33"/>
      <c r="AA15" s="33"/>
      <c r="AB15" s="33"/>
      <c r="AC15" s="33"/>
      <c r="AD15" s="33"/>
      <c r="AE15" s="31"/>
    </row>
    <row r="16" spans="1:31" x14ac:dyDescent="0.25">
      <c r="A16" s="36" t="s">
        <v>59</v>
      </c>
      <c r="B16" s="37" t="s">
        <v>53</v>
      </c>
      <c r="C16" s="40">
        <f>COUNT(J16:AE16)</f>
        <v>10</v>
      </c>
      <c r="D16" s="71">
        <f>MIN(J16:AE16)</f>
        <v>1.5</v>
      </c>
      <c r="E16" s="71">
        <f>AVERAGE(J16:AE16)</f>
        <v>2.3200000000000003</v>
      </c>
      <c r="F16" s="71">
        <f>MAX(J16:AE16)</f>
        <v>3.6</v>
      </c>
      <c r="G16" s="75">
        <f t="shared" si="0"/>
        <v>0.73454445444476324</v>
      </c>
      <c r="H16" s="77">
        <f>PERCENTILE(J16:AE16,0.75)</f>
        <v>2.625</v>
      </c>
      <c r="I16" s="91">
        <f>PERCENTILE(J16:AE16,0.9)</f>
        <v>3.42</v>
      </c>
      <c r="J16" s="33"/>
      <c r="K16" s="33" t="s">
        <v>427</v>
      </c>
      <c r="L16" s="33">
        <v>2.2000000000000002</v>
      </c>
      <c r="M16" s="33">
        <v>2.7</v>
      </c>
      <c r="N16" s="33">
        <v>1.8</v>
      </c>
      <c r="O16" s="33">
        <v>1.8</v>
      </c>
      <c r="P16" s="33">
        <v>2.4</v>
      </c>
      <c r="Q16" s="33">
        <v>1.5</v>
      </c>
      <c r="R16" s="33">
        <v>3.4</v>
      </c>
      <c r="S16" s="33">
        <v>3.6</v>
      </c>
      <c r="T16" s="33">
        <v>2.2999999999999998</v>
      </c>
      <c r="U16" s="33">
        <v>1.5</v>
      </c>
      <c r="V16" s="332"/>
      <c r="W16" s="33"/>
      <c r="X16" s="33"/>
      <c r="Y16" s="33"/>
      <c r="Z16" s="33"/>
      <c r="AA16" s="33"/>
      <c r="AB16" s="33"/>
      <c r="AC16" s="33"/>
      <c r="AD16" s="33"/>
      <c r="AE16" s="31"/>
    </row>
    <row r="17" spans="1:31" x14ac:dyDescent="0.25">
      <c r="A17" s="36"/>
      <c r="B17" s="37"/>
      <c r="C17" s="40"/>
      <c r="D17" s="74"/>
      <c r="E17" s="74"/>
      <c r="F17" s="74"/>
      <c r="G17" s="77"/>
      <c r="H17" s="77"/>
      <c r="I17" s="87"/>
      <c r="J17" s="33"/>
      <c r="K17" s="33"/>
      <c r="L17" s="33"/>
      <c r="M17" s="33"/>
      <c r="N17" s="33"/>
      <c r="O17" s="33"/>
      <c r="P17" s="33"/>
      <c r="Q17" s="33"/>
      <c r="R17" s="33"/>
      <c r="S17" s="33"/>
      <c r="T17" s="33"/>
      <c r="U17" s="33"/>
      <c r="V17" s="332"/>
      <c r="W17" s="33"/>
      <c r="X17" s="33"/>
      <c r="Y17" s="33"/>
      <c r="Z17" s="33"/>
      <c r="AA17" s="33"/>
      <c r="AB17" s="33"/>
      <c r="AC17" s="33"/>
      <c r="AD17" s="33"/>
      <c r="AE17" s="31"/>
    </row>
    <row r="18" spans="1:31" x14ac:dyDescent="0.25">
      <c r="A18" s="25" t="s">
        <v>60</v>
      </c>
      <c r="B18" s="26"/>
      <c r="C18" s="40"/>
      <c r="D18" s="74"/>
      <c r="E18" s="74"/>
      <c r="F18" s="74"/>
      <c r="G18" s="77"/>
      <c r="H18" s="77"/>
      <c r="I18" s="87"/>
      <c r="J18" s="33"/>
      <c r="K18" s="33"/>
      <c r="L18" s="33"/>
      <c r="M18" s="33"/>
      <c r="N18" s="33"/>
      <c r="O18" s="33"/>
      <c r="P18" s="33"/>
      <c r="Q18" s="33"/>
      <c r="R18" s="33"/>
      <c r="S18" s="33"/>
      <c r="T18" s="33"/>
      <c r="U18" s="33"/>
      <c r="V18" s="332"/>
      <c r="W18" s="33"/>
      <c r="X18" s="33"/>
      <c r="Y18" s="33"/>
      <c r="Z18" s="33"/>
      <c r="AA18" s="33"/>
      <c r="AB18" s="33"/>
      <c r="AC18" s="33"/>
      <c r="AD18" s="33"/>
      <c r="AE18" s="31"/>
    </row>
    <row r="19" spans="1:31" x14ac:dyDescent="0.25">
      <c r="A19" s="36" t="s">
        <v>61</v>
      </c>
      <c r="B19" s="37" t="s">
        <v>62</v>
      </c>
      <c r="C19" s="40">
        <f t="shared" ref="C19:C24" si="1">COUNT(J19:AE19)</f>
        <v>13</v>
      </c>
      <c r="D19" s="71">
        <f t="shared" ref="D19:D24" si="2">MIN(J19:AE19)</f>
        <v>240</v>
      </c>
      <c r="E19" s="74">
        <f t="shared" ref="E19:E24" si="3">AVERAGE(J19:AE19)</f>
        <v>451.07692307692309</v>
      </c>
      <c r="F19" s="71">
        <f t="shared" ref="F19:F24" si="4">MAX(J19:AE19)</f>
        <v>847</v>
      </c>
      <c r="G19" s="77">
        <f t="shared" si="0"/>
        <v>175.2148497980225</v>
      </c>
      <c r="H19" s="77">
        <f t="shared" ref="H19:H24" si="5">PERCENTILE(J19:AE19,0.75)</f>
        <v>570</v>
      </c>
      <c r="I19" s="87">
        <f t="shared" ref="I19:I24" si="6">PERCENTILE(J19:AE19,0.9)</f>
        <v>650</v>
      </c>
      <c r="J19" s="33"/>
      <c r="K19" s="33">
        <v>450</v>
      </c>
      <c r="L19" s="33">
        <v>460</v>
      </c>
      <c r="M19" s="33">
        <v>360</v>
      </c>
      <c r="N19" s="33">
        <v>280</v>
      </c>
      <c r="O19" s="33">
        <v>240</v>
      </c>
      <c r="P19" s="33">
        <v>660</v>
      </c>
      <c r="Q19" s="33">
        <v>320</v>
      </c>
      <c r="R19" s="33">
        <v>330</v>
      </c>
      <c r="S19" s="33">
        <v>570</v>
      </c>
      <c r="T19" s="33">
        <v>390</v>
      </c>
      <c r="U19" s="33">
        <v>610</v>
      </c>
      <c r="V19" s="332">
        <v>847</v>
      </c>
      <c r="W19" s="332">
        <v>347</v>
      </c>
      <c r="X19" s="33"/>
      <c r="Y19" s="33"/>
      <c r="Z19" s="33"/>
      <c r="AA19" s="33"/>
      <c r="AB19" s="33"/>
      <c r="AC19" s="33"/>
      <c r="AD19" s="33"/>
      <c r="AE19" s="31"/>
    </row>
    <row r="20" spans="1:31" x14ac:dyDescent="0.25">
      <c r="A20" s="36" t="s">
        <v>63</v>
      </c>
      <c r="B20" s="37" t="s">
        <v>62</v>
      </c>
      <c r="C20" s="40">
        <f t="shared" si="1"/>
        <v>0</v>
      </c>
      <c r="D20" s="71">
        <f t="shared" si="2"/>
        <v>0</v>
      </c>
      <c r="E20" s="74" t="e">
        <f t="shared" si="3"/>
        <v>#DIV/0!</v>
      </c>
      <c r="F20" s="71">
        <f t="shared" si="4"/>
        <v>0</v>
      </c>
      <c r="G20" s="77" t="e">
        <f t="shared" si="0"/>
        <v>#DIV/0!</v>
      </c>
      <c r="H20" s="77" t="e">
        <f t="shared" si="5"/>
        <v>#NUM!</v>
      </c>
      <c r="I20" s="87" t="e">
        <f t="shared" si="6"/>
        <v>#NUM!</v>
      </c>
      <c r="J20" s="33"/>
      <c r="K20" s="33"/>
      <c r="L20" s="33"/>
      <c r="M20" s="33"/>
      <c r="N20" s="33"/>
      <c r="O20" s="33"/>
      <c r="P20" s="33"/>
      <c r="Q20" s="33"/>
      <c r="R20" s="33"/>
      <c r="S20" s="33"/>
      <c r="T20" s="33"/>
      <c r="U20" s="33"/>
      <c r="V20" s="332"/>
      <c r="W20" s="332"/>
      <c r="X20" s="33"/>
      <c r="Y20" s="33"/>
      <c r="Z20" s="33"/>
      <c r="AA20" s="33"/>
      <c r="AB20" s="33"/>
      <c r="AC20" s="33"/>
      <c r="AD20" s="33"/>
      <c r="AE20" s="31"/>
    </row>
    <row r="21" spans="1:31" x14ac:dyDescent="0.25">
      <c r="A21" s="36" t="s">
        <v>65</v>
      </c>
      <c r="B21" s="37" t="s">
        <v>62</v>
      </c>
      <c r="C21" s="40">
        <f t="shared" si="1"/>
        <v>13</v>
      </c>
      <c r="D21" s="71">
        <f t="shared" si="2"/>
        <v>55</v>
      </c>
      <c r="E21" s="74">
        <f t="shared" si="3"/>
        <v>108.23076923076923</v>
      </c>
      <c r="F21" s="71">
        <f t="shared" si="4"/>
        <v>191</v>
      </c>
      <c r="G21" s="77">
        <f t="shared" si="0"/>
        <v>40.410711958905658</v>
      </c>
      <c r="H21" s="77">
        <f t="shared" si="5"/>
        <v>130</v>
      </c>
      <c r="I21" s="87">
        <f t="shared" si="6"/>
        <v>164.00000000000003</v>
      </c>
      <c r="J21" s="33"/>
      <c r="K21" s="33">
        <v>130</v>
      </c>
      <c r="L21" s="33">
        <v>120</v>
      </c>
      <c r="M21" s="33">
        <v>79</v>
      </c>
      <c r="N21" s="33">
        <v>68</v>
      </c>
      <c r="O21" s="33">
        <v>55</v>
      </c>
      <c r="P21" s="33">
        <v>140</v>
      </c>
      <c r="Q21" s="33">
        <v>86</v>
      </c>
      <c r="R21" s="33">
        <v>81</v>
      </c>
      <c r="S21" s="33">
        <v>100</v>
      </c>
      <c r="T21" s="33">
        <v>82</v>
      </c>
      <c r="U21" s="33">
        <v>170</v>
      </c>
      <c r="V21" s="332">
        <v>191</v>
      </c>
      <c r="W21" s="332">
        <v>105</v>
      </c>
      <c r="X21" s="33"/>
      <c r="Y21" s="33"/>
      <c r="Z21" s="33"/>
      <c r="AA21" s="33"/>
      <c r="AB21" s="33"/>
      <c r="AC21" s="33"/>
      <c r="AD21" s="33"/>
      <c r="AE21" s="31"/>
    </row>
    <row r="22" spans="1:31" x14ac:dyDescent="0.25">
      <c r="A22" s="36" t="s">
        <v>66</v>
      </c>
      <c r="B22" s="37" t="s">
        <v>62</v>
      </c>
      <c r="C22" s="40">
        <f t="shared" si="1"/>
        <v>0</v>
      </c>
      <c r="D22" s="71">
        <f t="shared" si="2"/>
        <v>0</v>
      </c>
      <c r="E22" s="74" t="e">
        <f t="shared" si="3"/>
        <v>#DIV/0!</v>
      </c>
      <c r="F22" s="71">
        <f t="shared" si="4"/>
        <v>0</v>
      </c>
      <c r="G22" s="77" t="e">
        <f t="shared" si="0"/>
        <v>#DIV/0!</v>
      </c>
      <c r="H22" s="77" t="e">
        <f t="shared" si="5"/>
        <v>#NUM!</v>
      </c>
      <c r="I22" s="87" t="e">
        <f t="shared" si="6"/>
        <v>#NUM!</v>
      </c>
      <c r="J22" s="33"/>
      <c r="K22" s="33"/>
      <c r="L22" s="33"/>
      <c r="M22" s="33"/>
      <c r="N22" s="33"/>
      <c r="O22" s="33"/>
      <c r="P22" s="33"/>
      <c r="Q22" s="33"/>
      <c r="R22" s="33"/>
      <c r="S22" s="33"/>
      <c r="T22" s="33"/>
      <c r="U22" s="33"/>
      <c r="V22" s="332"/>
      <c r="W22" s="332"/>
      <c r="X22" s="33"/>
      <c r="Y22" s="33"/>
      <c r="Z22" s="33"/>
      <c r="AA22" s="33"/>
      <c r="AB22" s="33"/>
      <c r="AC22" s="33"/>
      <c r="AD22" s="33"/>
      <c r="AE22" s="31"/>
    </row>
    <row r="23" spans="1:31" x14ac:dyDescent="0.25">
      <c r="A23" s="36" t="s">
        <v>69</v>
      </c>
      <c r="B23" s="37" t="s">
        <v>62</v>
      </c>
      <c r="C23" s="40">
        <f t="shared" si="1"/>
        <v>13</v>
      </c>
      <c r="D23" s="71">
        <f t="shared" si="2"/>
        <v>14</v>
      </c>
      <c r="E23" s="74">
        <f t="shared" si="3"/>
        <v>26.153846153846153</v>
      </c>
      <c r="F23" s="71">
        <f t="shared" si="4"/>
        <v>56</v>
      </c>
      <c r="G23" s="77">
        <f t="shared" si="0"/>
        <v>13.340703091455076</v>
      </c>
      <c r="H23" s="77">
        <f t="shared" si="5"/>
        <v>32</v>
      </c>
      <c r="I23" s="87">
        <f t="shared" si="6"/>
        <v>44.400000000000006</v>
      </c>
      <c r="J23" s="33"/>
      <c r="K23" s="33">
        <v>21</v>
      </c>
      <c r="L23" s="33">
        <v>32</v>
      </c>
      <c r="M23" s="33">
        <v>22</v>
      </c>
      <c r="N23" s="33">
        <v>17</v>
      </c>
      <c r="O23" s="33">
        <v>15</v>
      </c>
      <c r="P23" s="33">
        <v>32</v>
      </c>
      <c r="Q23" s="33">
        <v>18</v>
      </c>
      <c r="R23" s="33">
        <v>14</v>
      </c>
      <c r="S23" s="33">
        <v>18</v>
      </c>
      <c r="T23" s="33">
        <v>14</v>
      </c>
      <c r="U23" s="33">
        <v>34</v>
      </c>
      <c r="V23" s="332">
        <v>56</v>
      </c>
      <c r="W23" s="332">
        <v>47</v>
      </c>
      <c r="X23" s="33"/>
      <c r="Y23" s="33"/>
      <c r="Z23" s="33"/>
      <c r="AA23" s="33"/>
      <c r="AB23" s="33"/>
      <c r="AC23" s="33"/>
      <c r="AD23" s="33"/>
      <c r="AE23" s="31"/>
    </row>
    <row r="24" spans="1:31" x14ac:dyDescent="0.25">
      <c r="A24" s="36" t="s">
        <v>70</v>
      </c>
      <c r="B24" s="37" t="s">
        <v>62</v>
      </c>
      <c r="C24" s="40">
        <f t="shared" si="1"/>
        <v>0</v>
      </c>
      <c r="D24" s="71">
        <f t="shared" si="2"/>
        <v>0</v>
      </c>
      <c r="E24" s="74" t="e">
        <f t="shared" si="3"/>
        <v>#DIV/0!</v>
      </c>
      <c r="F24" s="71">
        <f t="shared" si="4"/>
        <v>0</v>
      </c>
      <c r="G24" s="77" t="e">
        <f t="shared" si="0"/>
        <v>#DIV/0!</v>
      </c>
      <c r="H24" s="77" t="e">
        <f t="shared" si="5"/>
        <v>#NUM!</v>
      </c>
      <c r="I24" s="87" t="e">
        <f t="shared" si="6"/>
        <v>#NUM!</v>
      </c>
      <c r="J24" s="33"/>
      <c r="K24" s="33"/>
      <c r="L24" s="33"/>
      <c r="M24" s="33"/>
      <c r="N24" s="33"/>
      <c r="O24" s="33"/>
      <c r="P24" s="33"/>
      <c r="Q24" s="33"/>
      <c r="R24" s="33"/>
      <c r="S24" s="33"/>
      <c r="T24" s="33"/>
      <c r="U24" s="33"/>
      <c r="V24" s="33"/>
      <c r="W24" s="33"/>
      <c r="X24" s="33"/>
      <c r="Y24" s="33"/>
      <c r="Z24" s="33"/>
      <c r="AA24" s="33"/>
      <c r="AB24" s="33"/>
      <c r="AC24" s="33"/>
      <c r="AD24" s="33"/>
      <c r="AE24" s="31"/>
    </row>
    <row r="25" spans="1:31" x14ac:dyDescent="0.25">
      <c r="A25" s="36"/>
      <c r="B25" s="37"/>
      <c r="C25" s="40"/>
      <c r="D25" s="74"/>
      <c r="E25" s="74"/>
      <c r="F25" s="74"/>
      <c r="G25" s="77"/>
      <c r="H25" s="77"/>
      <c r="I25" s="87"/>
      <c r="J25" s="33"/>
      <c r="K25" s="33"/>
      <c r="L25" s="33"/>
      <c r="M25" s="33"/>
      <c r="N25" s="33"/>
      <c r="O25" s="33"/>
      <c r="P25" s="33"/>
      <c r="Q25" s="33"/>
      <c r="R25" s="33"/>
      <c r="S25" s="33"/>
      <c r="T25" s="33"/>
      <c r="U25" s="33"/>
      <c r="V25" s="33"/>
      <c r="W25" s="33"/>
      <c r="X25" s="33"/>
      <c r="Y25" s="33"/>
      <c r="Z25" s="33"/>
      <c r="AA25" s="33"/>
      <c r="AB25" s="33"/>
      <c r="AC25" s="33"/>
      <c r="AD25" s="33"/>
      <c r="AE25" s="31"/>
    </row>
    <row r="26" spans="1:31" x14ac:dyDescent="0.25">
      <c r="A26" s="25" t="s">
        <v>71</v>
      </c>
      <c r="B26" s="39"/>
      <c r="C26" s="40"/>
      <c r="D26" s="74"/>
      <c r="E26" s="74"/>
      <c r="F26" s="74"/>
      <c r="G26" s="77"/>
      <c r="H26" s="77"/>
      <c r="I26" s="87"/>
      <c r="J26" s="33"/>
      <c r="K26" s="33"/>
      <c r="L26" s="33"/>
      <c r="M26" s="33"/>
      <c r="N26" s="33"/>
      <c r="O26" s="33"/>
      <c r="P26" s="33"/>
      <c r="Q26" s="33"/>
      <c r="R26" s="33"/>
      <c r="S26" s="33"/>
      <c r="T26" s="33"/>
      <c r="U26" s="33"/>
      <c r="V26" s="33"/>
      <c r="W26" s="33"/>
      <c r="X26" s="33"/>
      <c r="Y26" s="33"/>
      <c r="Z26" s="33"/>
      <c r="AA26" s="33"/>
      <c r="AB26" s="33"/>
      <c r="AC26" s="33"/>
      <c r="AD26" s="33"/>
      <c r="AE26" s="31"/>
    </row>
    <row r="27" spans="1:31" x14ac:dyDescent="0.25">
      <c r="A27" s="36" t="s">
        <v>72</v>
      </c>
      <c r="B27" s="39" t="s">
        <v>62</v>
      </c>
      <c r="C27" s="40">
        <f t="shared" ref="C27:C36" si="7">COUNT(J27:AE27)</f>
        <v>0</v>
      </c>
      <c r="D27" s="71">
        <f t="shared" ref="D27:D36" si="8">MIN(J27:AE27)</f>
        <v>0</v>
      </c>
      <c r="E27" s="73" t="e">
        <f t="shared" ref="E27:E36" si="9">AVERAGE(J27:AE27)</f>
        <v>#DIV/0!</v>
      </c>
      <c r="F27" s="71">
        <f t="shared" ref="F27:F36" si="10">MAX(J27:AE27)</f>
        <v>0</v>
      </c>
      <c r="G27" s="77" t="e">
        <f t="shared" si="0"/>
        <v>#DIV/0!</v>
      </c>
      <c r="H27" s="77" t="e">
        <f t="shared" ref="H27:H36" si="11">PERCENTILE(J27:AE27,0.75)</f>
        <v>#NUM!</v>
      </c>
      <c r="I27" s="93" t="e">
        <f t="shared" ref="I27:I36" si="12">PERCENTILE(J27:AE27,0.9)</f>
        <v>#NUM!</v>
      </c>
      <c r="J27" s="33"/>
      <c r="K27" s="33"/>
      <c r="L27" s="33"/>
      <c r="M27" s="33"/>
      <c r="N27" s="33"/>
      <c r="O27" s="33"/>
      <c r="P27" s="33"/>
      <c r="Q27" s="33"/>
      <c r="R27" s="33"/>
      <c r="S27" s="33"/>
      <c r="T27" s="33"/>
      <c r="U27" s="33"/>
      <c r="V27" s="33"/>
      <c r="W27" s="33"/>
      <c r="X27" s="33"/>
      <c r="Y27" s="33"/>
      <c r="Z27" s="33"/>
      <c r="AA27" s="33"/>
      <c r="AB27" s="33"/>
      <c r="AC27" s="33"/>
      <c r="AD27" s="33"/>
      <c r="AE27" s="31"/>
    </row>
    <row r="28" spans="1:31" x14ac:dyDescent="0.25">
      <c r="A28" s="36" t="s">
        <v>74</v>
      </c>
      <c r="B28" s="39" t="s">
        <v>62</v>
      </c>
      <c r="C28" s="40">
        <f t="shared" si="7"/>
        <v>0</v>
      </c>
      <c r="D28" s="71">
        <f t="shared" si="8"/>
        <v>0</v>
      </c>
      <c r="E28" s="73" t="e">
        <f t="shared" si="9"/>
        <v>#DIV/0!</v>
      </c>
      <c r="F28" s="71">
        <f t="shared" si="10"/>
        <v>0</v>
      </c>
      <c r="G28" s="77" t="e">
        <f t="shared" si="0"/>
        <v>#DIV/0!</v>
      </c>
      <c r="H28" s="77" t="e">
        <f t="shared" si="11"/>
        <v>#NUM!</v>
      </c>
      <c r="I28" s="93" t="e">
        <f t="shared" si="12"/>
        <v>#NUM!</v>
      </c>
      <c r="J28" s="33"/>
      <c r="K28" s="33"/>
      <c r="L28" s="33"/>
      <c r="M28" s="33"/>
      <c r="N28" s="33"/>
      <c r="O28" s="33"/>
      <c r="P28" s="33"/>
      <c r="Q28" s="33"/>
      <c r="R28" s="33"/>
      <c r="S28" s="33"/>
      <c r="T28" s="33"/>
      <c r="U28" s="33"/>
      <c r="V28" s="33"/>
      <c r="W28" s="33"/>
      <c r="X28" s="33"/>
      <c r="Y28" s="33"/>
      <c r="Z28" s="33"/>
      <c r="AA28" s="33"/>
      <c r="AB28" s="33"/>
      <c r="AC28" s="33"/>
      <c r="AD28" s="33"/>
      <c r="AE28" s="31"/>
    </row>
    <row r="29" spans="1:31" x14ac:dyDescent="0.25">
      <c r="A29" s="36" t="s">
        <v>76</v>
      </c>
      <c r="B29" s="39" t="s">
        <v>62</v>
      </c>
      <c r="C29" s="40">
        <f t="shared" si="7"/>
        <v>0</v>
      </c>
      <c r="D29" s="71">
        <f t="shared" si="8"/>
        <v>0</v>
      </c>
      <c r="E29" s="73" t="e">
        <f t="shared" si="9"/>
        <v>#DIV/0!</v>
      </c>
      <c r="F29" s="71">
        <f t="shared" si="10"/>
        <v>0</v>
      </c>
      <c r="G29" s="77" t="e">
        <f t="shared" si="0"/>
        <v>#DIV/0!</v>
      </c>
      <c r="H29" s="77" t="e">
        <f t="shared" si="11"/>
        <v>#NUM!</v>
      </c>
      <c r="I29" s="93" t="e">
        <f t="shared" si="12"/>
        <v>#NUM!</v>
      </c>
      <c r="J29" s="33"/>
      <c r="K29" s="33"/>
      <c r="L29" s="33"/>
      <c r="M29" s="33"/>
      <c r="N29" s="33"/>
      <c r="O29" s="33"/>
      <c r="P29" s="33"/>
      <c r="Q29" s="33"/>
      <c r="R29" s="33"/>
      <c r="S29" s="33"/>
      <c r="T29" s="33"/>
      <c r="U29" s="33"/>
      <c r="V29" s="33"/>
      <c r="W29" s="33"/>
      <c r="X29" s="33"/>
      <c r="Y29" s="33"/>
      <c r="Z29" s="33"/>
      <c r="AA29" s="33"/>
      <c r="AB29" s="33"/>
      <c r="AC29" s="33"/>
      <c r="AD29" s="33"/>
      <c r="AE29" s="31"/>
    </row>
    <row r="30" spans="1:31" x14ac:dyDescent="0.25">
      <c r="A30" s="36" t="s">
        <v>77</v>
      </c>
      <c r="B30" s="39" t="s">
        <v>62</v>
      </c>
      <c r="C30" s="40">
        <f t="shared" si="7"/>
        <v>0</v>
      </c>
      <c r="D30" s="71">
        <f t="shared" si="8"/>
        <v>0</v>
      </c>
      <c r="E30" s="73" t="e">
        <f t="shared" si="9"/>
        <v>#DIV/0!</v>
      </c>
      <c r="F30" s="71">
        <f t="shared" si="10"/>
        <v>0</v>
      </c>
      <c r="G30" s="77" t="e">
        <f t="shared" si="0"/>
        <v>#DIV/0!</v>
      </c>
      <c r="H30" s="77" t="e">
        <f t="shared" si="11"/>
        <v>#NUM!</v>
      </c>
      <c r="I30" s="93" t="e">
        <f t="shared" si="12"/>
        <v>#NUM!</v>
      </c>
      <c r="J30" s="33"/>
      <c r="K30" s="33"/>
      <c r="L30" s="33"/>
      <c r="M30" s="33"/>
      <c r="N30" s="33"/>
      <c r="O30" s="33"/>
      <c r="P30" s="33"/>
      <c r="Q30" s="33"/>
      <c r="R30" s="33"/>
      <c r="S30" s="33"/>
      <c r="T30" s="33"/>
      <c r="U30" s="33"/>
      <c r="V30" s="33"/>
      <c r="W30" s="33"/>
      <c r="X30" s="33"/>
      <c r="Y30" s="33"/>
      <c r="Z30" s="33"/>
      <c r="AA30" s="33"/>
      <c r="AB30" s="33"/>
      <c r="AC30" s="33"/>
      <c r="AD30" s="33"/>
      <c r="AE30" s="31"/>
    </row>
    <row r="31" spans="1:31" x14ac:dyDescent="0.25">
      <c r="A31" s="44" t="s">
        <v>78</v>
      </c>
      <c r="B31" s="39" t="s">
        <v>62</v>
      </c>
      <c r="C31" s="40">
        <f t="shared" si="7"/>
        <v>0</v>
      </c>
      <c r="D31" s="71">
        <f t="shared" si="8"/>
        <v>0</v>
      </c>
      <c r="E31" s="73" t="e">
        <f t="shared" si="9"/>
        <v>#DIV/0!</v>
      </c>
      <c r="F31" s="71">
        <f t="shared" si="10"/>
        <v>0</v>
      </c>
      <c r="G31" s="77" t="e">
        <f t="shared" si="0"/>
        <v>#DIV/0!</v>
      </c>
      <c r="H31" s="77" t="e">
        <f t="shared" si="11"/>
        <v>#NUM!</v>
      </c>
      <c r="I31" s="93" t="e">
        <f t="shared" si="12"/>
        <v>#NUM!</v>
      </c>
      <c r="J31" s="33"/>
      <c r="K31" s="33"/>
      <c r="L31" s="33"/>
      <c r="M31" s="33"/>
      <c r="N31" s="33"/>
      <c r="O31" s="33"/>
      <c r="P31" s="33"/>
      <c r="Q31" s="33"/>
      <c r="R31" s="33"/>
      <c r="S31" s="33"/>
      <c r="T31" s="33"/>
      <c r="U31" s="33"/>
      <c r="V31" s="33"/>
      <c r="W31" s="33"/>
      <c r="X31" s="33"/>
      <c r="Y31" s="33"/>
      <c r="Z31" s="33"/>
      <c r="AA31" s="33"/>
      <c r="AB31" s="33"/>
      <c r="AC31" s="33"/>
      <c r="AD31" s="33"/>
      <c r="AE31" s="31"/>
    </row>
    <row r="32" spans="1:31" x14ac:dyDescent="0.25">
      <c r="A32" s="36" t="s">
        <v>79</v>
      </c>
      <c r="B32" s="39" t="s">
        <v>62</v>
      </c>
      <c r="C32" s="40">
        <f t="shared" si="7"/>
        <v>0</v>
      </c>
      <c r="D32" s="71">
        <f t="shared" si="8"/>
        <v>0</v>
      </c>
      <c r="E32" s="73" t="e">
        <f t="shared" si="9"/>
        <v>#DIV/0!</v>
      </c>
      <c r="F32" s="71">
        <f t="shared" si="10"/>
        <v>0</v>
      </c>
      <c r="G32" s="77" t="e">
        <f t="shared" si="0"/>
        <v>#DIV/0!</v>
      </c>
      <c r="H32" s="77" t="e">
        <f t="shared" si="11"/>
        <v>#NUM!</v>
      </c>
      <c r="I32" s="93" t="e">
        <f t="shared" si="12"/>
        <v>#NUM!</v>
      </c>
      <c r="J32" s="33"/>
      <c r="K32" s="33"/>
      <c r="L32" s="33"/>
      <c r="M32" s="33"/>
      <c r="N32" s="33"/>
      <c r="O32" s="33"/>
      <c r="P32" s="33"/>
      <c r="Q32" s="33"/>
      <c r="R32" s="33"/>
      <c r="S32" s="33"/>
      <c r="T32" s="33"/>
      <c r="U32" s="33"/>
      <c r="V32" s="33"/>
      <c r="W32" s="33"/>
      <c r="X32" s="33"/>
      <c r="Y32" s="33"/>
      <c r="Z32" s="33"/>
      <c r="AA32" s="33"/>
      <c r="AB32" s="33"/>
      <c r="AC32" s="33"/>
      <c r="AD32" s="33"/>
      <c r="AE32" s="31"/>
    </row>
    <row r="33" spans="1:31" x14ac:dyDescent="0.25">
      <c r="A33" s="36" t="s">
        <v>80</v>
      </c>
      <c r="B33" s="39" t="s">
        <v>62</v>
      </c>
      <c r="C33" s="40">
        <f t="shared" si="7"/>
        <v>0</v>
      </c>
      <c r="D33" s="71">
        <f t="shared" si="8"/>
        <v>0</v>
      </c>
      <c r="E33" s="73" t="e">
        <f t="shared" si="9"/>
        <v>#DIV/0!</v>
      </c>
      <c r="F33" s="71">
        <f t="shared" si="10"/>
        <v>0</v>
      </c>
      <c r="G33" s="77" t="e">
        <f t="shared" si="0"/>
        <v>#DIV/0!</v>
      </c>
      <c r="H33" s="77" t="e">
        <f t="shared" si="11"/>
        <v>#NUM!</v>
      </c>
      <c r="I33" s="93" t="e">
        <f t="shared" si="12"/>
        <v>#NUM!</v>
      </c>
      <c r="J33" s="33"/>
      <c r="K33" s="33"/>
      <c r="L33" s="33"/>
      <c r="M33" s="33"/>
      <c r="N33" s="33"/>
      <c r="O33" s="33"/>
      <c r="P33" s="33"/>
      <c r="Q33" s="33"/>
      <c r="R33" s="33"/>
      <c r="S33" s="33"/>
      <c r="T33" s="33"/>
      <c r="U33" s="33"/>
      <c r="V33" s="33"/>
      <c r="W33" s="33"/>
      <c r="X33" s="33"/>
      <c r="Y33" s="33"/>
      <c r="Z33" s="33"/>
      <c r="AA33" s="33"/>
      <c r="AB33" s="33"/>
      <c r="AC33" s="33"/>
      <c r="AD33" s="33"/>
      <c r="AE33" s="31"/>
    </row>
    <row r="34" spans="1:31" x14ac:dyDescent="0.25">
      <c r="A34" s="36" t="s">
        <v>81</v>
      </c>
      <c r="B34" s="39" t="s">
        <v>62</v>
      </c>
      <c r="C34" s="40">
        <f t="shared" si="7"/>
        <v>0</v>
      </c>
      <c r="D34" s="71">
        <f t="shared" si="8"/>
        <v>0</v>
      </c>
      <c r="E34" s="73" t="e">
        <f t="shared" si="9"/>
        <v>#DIV/0!</v>
      </c>
      <c r="F34" s="71">
        <f t="shared" si="10"/>
        <v>0</v>
      </c>
      <c r="G34" s="77" t="e">
        <f t="shared" si="0"/>
        <v>#DIV/0!</v>
      </c>
      <c r="H34" s="77" t="e">
        <f t="shared" si="11"/>
        <v>#NUM!</v>
      </c>
      <c r="I34" s="93" t="e">
        <f t="shared" si="12"/>
        <v>#NUM!</v>
      </c>
      <c r="J34" s="33"/>
      <c r="K34" s="33"/>
      <c r="L34" s="33"/>
      <c r="M34" s="33"/>
      <c r="N34" s="33"/>
      <c r="O34" s="33"/>
      <c r="P34" s="33"/>
      <c r="Q34" s="33"/>
      <c r="R34" s="33"/>
      <c r="S34" s="33"/>
      <c r="T34" s="33"/>
      <c r="U34" s="33"/>
      <c r="V34" s="33"/>
      <c r="W34" s="33"/>
      <c r="X34" s="33"/>
      <c r="Y34" s="33"/>
      <c r="Z34" s="33"/>
      <c r="AA34" s="33"/>
      <c r="AB34" s="33"/>
      <c r="AC34" s="33"/>
      <c r="AD34" s="33"/>
      <c r="AE34" s="31"/>
    </row>
    <row r="35" spans="1:31" x14ac:dyDescent="0.25">
      <c r="A35" s="36" t="s">
        <v>82</v>
      </c>
      <c r="B35" s="39" t="s">
        <v>62</v>
      </c>
      <c r="C35" s="40">
        <f t="shared" si="7"/>
        <v>0</v>
      </c>
      <c r="D35" s="71">
        <f t="shared" si="8"/>
        <v>0</v>
      </c>
      <c r="E35" s="73" t="e">
        <f t="shared" si="9"/>
        <v>#DIV/0!</v>
      </c>
      <c r="F35" s="71">
        <f t="shared" si="10"/>
        <v>0</v>
      </c>
      <c r="G35" s="77" t="e">
        <f t="shared" si="0"/>
        <v>#DIV/0!</v>
      </c>
      <c r="H35" s="77" t="e">
        <f t="shared" si="11"/>
        <v>#NUM!</v>
      </c>
      <c r="I35" s="93" t="e">
        <f t="shared" si="12"/>
        <v>#NUM!</v>
      </c>
      <c r="J35" s="33"/>
      <c r="K35" s="33"/>
      <c r="L35" s="33"/>
      <c r="M35" s="33"/>
      <c r="N35" s="33"/>
      <c r="O35" s="33"/>
      <c r="P35" s="33"/>
      <c r="Q35" s="33"/>
      <c r="R35" s="33"/>
      <c r="S35" s="33"/>
      <c r="T35" s="33"/>
      <c r="U35" s="33"/>
      <c r="V35" s="33"/>
      <c r="W35" s="33"/>
      <c r="X35" s="33"/>
      <c r="Y35" s="33"/>
      <c r="Z35" s="33"/>
      <c r="AA35" s="33"/>
      <c r="AB35" s="33"/>
      <c r="AC35" s="33"/>
      <c r="AD35" s="33"/>
      <c r="AE35" s="31"/>
    </row>
    <row r="36" spans="1:31" x14ac:dyDescent="0.25">
      <c r="A36" s="36" t="s">
        <v>83</v>
      </c>
      <c r="B36" s="39" t="s">
        <v>62</v>
      </c>
      <c r="C36" s="40">
        <f t="shared" si="7"/>
        <v>0</v>
      </c>
      <c r="D36" s="71">
        <f t="shared" si="8"/>
        <v>0</v>
      </c>
      <c r="E36" s="72" t="e">
        <f t="shared" si="9"/>
        <v>#DIV/0!</v>
      </c>
      <c r="F36" s="71">
        <f t="shared" si="10"/>
        <v>0</v>
      </c>
      <c r="G36" s="77" t="e">
        <f t="shared" si="0"/>
        <v>#DIV/0!</v>
      </c>
      <c r="H36" s="77" t="e">
        <f t="shared" si="11"/>
        <v>#NUM!</v>
      </c>
      <c r="I36" s="93" t="e">
        <f t="shared" si="12"/>
        <v>#NUM!</v>
      </c>
      <c r="J36" s="33"/>
      <c r="K36" s="33"/>
      <c r="L36" s="33"/>
      <c r="M36" s="33"/>
      <c r="N36" s="33"/>
      <c r="O36" s="33"/>
      <c r="P36" s="33"/>
      <c r="Q36" s="33"/>
      <c r="R36" s="33"/>
      <c r="S36" s="33"/>
      <c r="T36" s="33"/>
      <c r="U36" s="33"/>
      <c r="V36" s="33"/>
      <c r="W36" s="33"/>
      <c r="X36" s="33"/>
      <c r="Y36" s="33"/>
      <c r="Z36" s="33"/>
      <c r="AA36" s="33"/>
      <c r="AB36" s="33"/>
      <c r="AC36" s="33"/>
      <c r="AD36" s="33"/>
      <c r="AE36" s="31"/>
    </row>
    <row r="37" spans="1:31" x14ac:dyDescent="0.25">
      <c r="A37" s="44"/>
      <c r="B37" s="39"/>
      <c r="C37" s="40"/>
      <c r="D37" s="74"/>
      <c r="E37" s="74"/>
      <c r="F37" s="74"/>
      <c r="G37" s="77"/>
      <c r="H37" s="77"/>
      <c r="I37" s="87"/>
      <c r="J37" s="33"/>
      <c r="K37" s="33"/>
      <c r="L37" s="33"/>
      <c r="M37" s="33"/>
      <c r="N37" s="33"/>
      <c r="O37" s="33"/>
      <c r="P37" s="33"/>
      <c r="Q37" s="33"/>
      <c r="R37" s="33"/>
      <c r="S37" s="33"/>
      <c r="T37" s="33"/>
      <c r="U37" s="33"/>
      <c r="V37" s="33"/>
      <c r="W37" s="33"/>
      <c r="X37" s="33"/>
      <c r="Y37" s="33"/>
      <c r="Z37" s="33"/>
      <c r="AA37" s="33"/>
      <c r="AB37" s="33"/>
      <c r="AC37" s="33"/>
      <c r="AD37" s="33"/>
      <c r="AE37" s="31"/>
    </row>
    <row r="38" spans="1:31" x14ac:dyDescent="0.25">
      <c r="A38" s="25" t="s">
        <v>84</v>
      </c>
      <c r="B38" s="39"/>
      <c r="C38" s="40"/>
      <c r="D38" s="74"/>
      <c r="E38" s="74"/>
      <c r="F38" s="74"/>
      <c r="G38" s="77"/>
      <c r="H38" s="77"/>
      <c r="I38" s="87"/>
      <c r="J38" s="33"/>
      <c r="K38" s="33"/>
      <c r="L38" s="33"/>
      <c r="M38" s="33"/>
      <c r="N38" s="33"/>
      <c r="O38" s="33"/>
      <c r="P38" s="33"/>
      <c r="Q38" s="33"/>
      <c r="R38" s="33"/>
      <c r="S38" s="33"/>
      <c r="T38" s="33"/>
      <c r="U38" s="33"/>
      <c r="V38" s="33"/>
      <c r="W38" s="33"/>
      <c r="X38" s="33"/>
      <c r="Y38" s="33"/>
      <c r="Z38" s="33"/>
      <c r="AA38" s="33"/>
      <c r="AB38" s="33"/>
      <c r="AC38" s="33"/>
      <c r="AD38" s="33"/>
      <c r="AE38" s="31"/>
    </row>
    <row r="39" spans="1:31" x14ac:dyDescent="0.25">
      <c r="A39" s="36" t="s">
        <v>86</v>
      </c>
      <c r="B39" s="39" t="s">
        <v>62</v>
      </c>
      <c r="C39" s="40">
        <f>COUNT(J39:AE39)</f>
        <v>9</v>
      </c>
      <c r="D39" s="73">
        <f>MIN(J39:AE39)</f>
        <v>1.2500000000000001E-2</v>
      </c>
      <c r="E39" s="72">
        <f>AVERAGE(J39:AE39)</f>
        <v>0.10516666666666666</v>
      </c>
      <c r="F39" s="72">
        <f>MAX(J39:AE39)</f>
        <v>0.27</v>
      </c>
      <c r="G39" s="76">
        <f t="shared" si="0"/>
        <v>8.9071249570217684E-2</v>
      </c>
      <c r="H39" s="77">
        <f>PERCENTILE(J39:AE39,0.75)</f>
        <v>0.13</v>
      </c>
      <c r="I39" s="92">
        <f>PERCENTILE(J39:AE39,0.9)</f>
        <v>0.21399999999999997</v>
      </c>
      <c r="J39" s="33">
        <v>0.11</v>
      </c>
      <c r="K39" s="33"/>
      <c r="L39" s="33"/>
      <c r="M39" s="33"/>
      <c r="N39" s="33"/>
      <c r="O39" s="33"/>
      <c r="P39" s="33"/>
      <c r="Q39" s="33"/>
      <c r="R39" s="33"/>
      <c r="S39" s="33"/>
      <c r="T39" s="33"/>
      <c r="U39" s="33"/>
      <c r="V39" s="33"/>
      <c r="W39" s="33"/>
      <c r="X39" s="33">
        <v>0.13</v>
      </c>
      <c r="Y39" s="33">
        <v>0.12</v>
      </c>
      <c r="Z39" s="33">
        <v>0.27</v>
      </c>
      <c r="AA39" s="33">
        <v>0.2</v>
      </c>
      <c r="AB39" s="68">
        <v>1.2500000000000001E-2</v>
      </c>
      <c r="AC39" s="68">
        <v>1.2500000000000001E-2</v>
      </c>
      <c r="AD39" s="68">
        <v>1.2500000000000001E-2</v>
      </c>
      <c r="AE39" s="31">
        <v>7.9000000000000001E-2</v>
      </c>
    </row>
    <row r="40" spans="1:31" x14ac:dyDescent="0.25">
      <c r="A40" s="36" t="s">
        <v>88</v>
      </c>
      <c r="B40" s="39" t="s">
        <v>62</v>
      </c>
      <c r="C40" s="40">
        <f>COUNT(J40:AE40)</f>
        <v>9</v>
      </c>
      <c r="D40" s="73">
        <f>MIN(J40:AE40)</f>
        <v>2.5000000000000001E-3</v>
      </c>
      <c r="E40" s="73">
        <f>AVERAGE(J40:AE40)</f>
        <v>6.1055555555555557E-2</v>
      </c>
      <c r="F40" s="72">
        <f>MAX(J40:AE40)</f>
        <v>0.33</v>
      </c>
      <c r="G40" s="75">
        <f t="shared" si="0"/>
        <v>0.10430647284698001</v>
      </c>
      <c r="H40" s="77">
        <f>PERCENTILE(J40:AE40,0.75)</f>
        <v>0.05</v>
      </c>
      <c r="I40" s="92">
        <f>PERCENTILE(J40:AE40,0.9)</f>
        <v>0.13159999999999983</v>
      </c>
      <c r="J40" s="68">
        <v>0.05</v>
      </c>
      <c r="K40" s="68"/>
      <c r="L40" s="68"/>
      <c r="M40" s="68"/>
      <c r="N40" s="68"/>
      <c r="O40" s="68"/>
      <c r="P40" s="68"/>
      <c r="Q40" s="68"/>
      <c r="R40" s="68"/>
      <c r="S40" s="68"/>
      <c r="T40" s="68"/>
      <c r="U40" s="68"/>
      <c r="V40" s="33"/>
      <c r="W40" s="33"/>
      <c r="X40" s="33">
        <v>2.7E-2</v>
      </c>
      <c r="Y40" s="33">
        <v>1.4E-2</v>
      </c>
      <c r="Z40" s="33">
        <v>8.2000000000000003E-2</v>
      </c>
      <c r="AA40" s="33">
        <v>3.9E-2</v>
      </c>
      <c r="AB40" s="68">
        <v>2.5000000000000001E-3</v>
      </c>
      <c r="AC40" s="68">
        <v>2.5000000000000001E-3</v>
      </c>
      <c r="AD40" s="68">
        <v>2.5000000000000001E-3</v>
      </c>
      <c r="AE40" s="31">
        <v>0.33</v>
      </c>
    </row>
    <row r="41" spans="1:31" x14ac:dyDescent="0.25">
      <c r="A41" s="36" t="s">
        <v>89</v>
      </c>
      <c r="B41" s="39" t="s">
        <v>62</v>
      </c>
      <c r="C41" s="40">
        <f>COUNT(J41:AE41)</f>
        <v>9</v>
      </c>
      <c r="D41" s="72">
        <f>MIN(J41:AE41)</f>
        <v>0.45</v>
      </c>
      <c r="E41" s="71">
        <f>AVERAGE(J41:AE41)</f>
        <v>5.7277777777777779</v>
      </c>
      <c r="F41" s="74">
        <f>MAX(J41:AE41)</f>
        <v>24</v>
      </c>
      <c r="G41" s="63">
        <f t="shared" si="0"/>
        <v>7.3161256443861351</v>
      </c>
      <c r="H41" s="77">
        <f>PERCENTILE(J41:AE41,0.75)</f>
        <v>5.6</v>
      </c>
      <c r="I41" s="87">
        <f>PERCENTILE(J41:AE41,0.9)</f>
        <v>11.599999999999989</v>
      </c>
      <c r="J41" s="33">
        <v>1.6</v>
      </c>
      <c r="K41" s="33"/>
      <c r="L41" s="33"/>
      <c r="M41" s="33"/>
      <c r="N41" s="33"/>
      <c r="O41" s="33"/>
      <c r="P41" s="33"/>
      <c r="Q41" s="33"/>
      <c r="R41" s="33"/>
      <c r="S41" s="33"/>
      <c r="T41" s="33"/>
      <c r="U41" s="33"/>
      <c r="V41" s="33"/>
      <c r="W41" s="33"/>
      <c r="X41" s="33">
        <v>2.2999999999999998</v>
      </c>
      <c r="Y41" s="33">
        <v>1.4</v>
      </c>
      <c r="Z41" s="33">
        <v>8.5</v>
      </c>
      <c r="AA41" s="33">
        <v>5.6</v>
      </c>
      <c r="AB41" s="33">
        <v>5.3</v>
      </c>
      <c r="AC41" s="33">
        <v>2.4</v>
      </c>
      <c r="AD41" s="33">
        <v>0.45</v>
      </c>
      <c r="AE41" s="31">
        <v>24</v>
      </c>
    </row>
    <row r="42" spans="1:31" x14ac:dyDescent="0.25">
      <c r="A42" s="36" t="s">
        <v>90</v>
      </c>
      <c r="B42" s="39" t="s">
        <v>62</v>
      </c>
      <c r="C42" s="40">
        <f>COUNT(J42:AE42)</f>
        <v>0</v>
      </c>
      <c r="D42" s="71">
        <f>MIN(J42:AE42)</f>
        <v>0</v>
      </c>
      <c r="E42" s="72" t="e">
        <f>AVERAGE(J42:AE42)</f>
        <v>#DIV/0!</v>
      </c>
      <c r="F42" s="71">
        <f>MAX(J42:AE42)</f>
        <v>0</v>
      </c>
      <c r="G42" s="77" t="e">
        <f t="shared" si="0"/>
        <v>#DIV/0!</v>
      </c>
      <c r="H42" s="77" t="e">
        <f>PERCENTILE(J42:AE42,0.75)</f>
        <v>#NUM!</v>
      </c>
      <c r="I42" s="92" t="e">
        <f>PERCENTILE(J42:AE42,0.9)</f>
        <v>#NUM!</v>
      </c>
      <c r="J42" s="33"/>
      <c r="K42" s="33"/>
      <c r="L42" s="33"/>
      <c r="M42" s="33"/>
      <c r="N42" s="33"/>
      <c r="O42" s="33"/>
      <c r="P42" s="33"/>
      <c r="Q42" s="33"/>
      <c r="R42" s="33"/>
      <c r="S42" s="33"/>
      <c r="T42" s="33"/>
      <c r="U42" s="33"/>
      <c r="V42" s="33"/>
      <c r="W42" s="33"/>
      <c r="X42" s="33"/>
      <c r="Y42" s="33"/>
      <c r="Z42" s="33"/>
      <c r="AA42" s="33"/>
      <c r="AB42" s="33"/>
      <c r="AC42" s="33"/>
      <c r="AD42" s="33"/>
      <c r="AE42" s="31"/>
    </row>
    <row r="43" spans="1:31" x14ac:dyDescent="0.25">
      <c r="A43" s="36"/>
      <c r="B43" s="39"/>
      <c r="C43" s="40"/>
      <c r="D43" s="74"/>
      <c r="E43" s="74"/>
      <c r="F43" s="74"/>
      <c r="G43" s="77"/>
      <c r="H43" s="77"/>
      <c r="I43" s="87"/>
      <c r="J43" s="33"/>
      <c r="K43" s="33"/>
      <c r="L43" s="33"/>
      <c r="M43" s="33"/>
      <c r="N43" s="33"/>
      <c r="O43" s="33"/>
      <c r="P43" s="33"/>
      <c r="Q43" s="33"/>
      <c r="R43" s="33"/>
      <c r="S43" s="33"/>
      <c r="T43" s="33"/>
      <c r="U43" s="33"/>
      <c r="V43" s="33"/>
      <c r="W43" s="33"/>
      <c r="X43" s="33"/>
      <c r="Y43" s="33"/>
      <c r="Z43" s="33"/>
      <c r="AA43" s="33"/>
      <c r="AB43" s="33"/>
      <c r="AC43" s="33"/>
      <c r="AD43" s="33"/>
      <c r="AE43" s="31"/>
    </row>
    <row r="44" spans="1:31" x14ac:dyDescent="0.25">
      <c r="A44" s="25" t="s">
        <v>91</v>
      </c>
      <c r="B44" s="39"/>
      <c r="C44" s="40"/>
      <c r="D44" s="74"/>
      <c r="E44" s="74"/>
      <c r="F44" s="74"/>
      <c r="G44" s="77"/>
      <c r="H44" s="77"/>
      <c r="I44" s="87"/>
      <c r="J44" s="33"/>
      <c r="K44" s="33"/>
      <c r="L44" s="33"/>
      <c r="M44" s="33"/>
      <c r="N44" s="33"/>
      <c r="O44" s="33"/>
      <c r="P44" s="33"/>
      <c r="Q44" s="33"/>
      <c r="R44" s="33"/>
      <c r="S44" s="33"/>
      <c r="T44" s="33"/>
      <c r="U44" s="33"/>
      <c r="V44" s="33"/>
      <c r="W44" s="33"/>
      <c r="X44" s="33"/>
      <c r="Y44" s="33"/>
      <c r="Z44" s="33"/>
      <c r="AA44" s="33"/>
      <c r="AB44" s="33"/>
      <c r="AC44" s="33"/>
      <c r="AD44" s="33"/>
      <c r="AE44" s="31"/>
    </row>
    <row r="45" spans="1:31" x14ac:dyDescent="0.25">
      <c r="A45" s="36" t="s">
        <v>92</v>
      </c>
      <c r="B45" s="39" t="s">
        <v>62</v>
      </c>
      <c r="C45" s="40">
        <f>COUNT(J45:AE45)</f>
        <v>0</v>
      </c>
      <c r="D45" s="71">
        <f>MIN(J45:AE45)</f>
        <v>0</v>
      </c>
      <c r="E45" s="73" t="e">
        <f>AVERAGE(J45:AE45)</f>
        <v>#DIV/0!</v>
      </c>
      <c r="F45" s="71">
        <f>MAX(J45:AE45)</f>
        <v>0</v>
      </c>
      <c r="G45" s="77" t="e">
        <f t="shared" si="0"/>
        <v>#DIV/0!</v>
      </c>
      <c r="H45" s="77" t="e">
        <f>PERCENTILE(J45:AE45,0.75)</f>
        <v>#NUM!</v>
      </c>
      <c r="I45" s="93" t="e">
        <f>PERCENTILE(J45:AE45,0.9)</f>
        <v>#NUM!</v>
      </c>
      <c r="J45" s="33"/>
      <c r="K45" s="33"/>
      <c r="L45" s="33"/>
      <c r="M45" s="33"/>
      <c r="N45" s="33"/>
      <c r="O45" s="33"/>
      <c r="P45" s="33"/>
      <c r="Q45" s="33"/>
      <c r="R45" s="33"/>
      <c r="S45" s="33"/>
      <c r="T45" s="33"/>
      <c r="U45" s="33"/>
      <c r="V45" s="33"/>
      <c r="W45" s="33"/>
      <c r="X45" s="33"/>
      <c r="Y45" s="33"/>
      <c r="Z45" s="33"/>
      <c r="AA45" s="33"/>
      <c r="AB45" s="33"/>
      <c r="AC45" s="33"/>
      <c r="AD45" s="33"/>
      <c r="AE45" s="31"/>
    </row>
    <row r="46" spans="1:31" s="37" customFormat="1" x14ac:dyDescent="0.25">
      <c r="A46" s="36"/>
      <c r="C46" s="40"/>
      <c r="D46" s="74"/>
      <c r="E46" s="74"/>
      <c r="F46" s="74"/>
      <c r="G46" s="77"/>
      <c r="H46" s="77"/>
      <c r="I46" s="87"/>
      <c r="J46" s="33"/>
      <c r="K46" s="33"/>
      <c r="L46" s="33"/>
      <c r="M46" s="33"/>
      <c r="N46" s="33"/>
      <c r="O46" s="33"/>
      <c r="P46" s="33"/>
      <c r="Q46" s="33"/>
      <c r="R46" s="33"/>
      <c r="S46" s="33"/>
      <c r="T46" s="33"/>
      <c r="U46" s="33"/>
      <c r="V46" s="33"/>
      <c r="W46" s="33"/>
      <c r="X46" s="33"/>
      <c r="Y46" s="33"/>
      <c r="Z46" s="33"/>
      <c r="AA46" s="33"/>
      <c r="AB46" s="33"/>
      <c r="AC46" s="33"/>
      <c r="AD46" s="33"/>
      <c r="AE46" s="31"/>
    </row>
    <row r="47" spans="1:31" x14ac:dyDescent="0.25">
      <c r="A47" s="25" t="s">
        <v>93</v>
      </c>
      <c r="B47" s="37"/>
      <c r="C47" s="40"/>
      <c r="D47" s="74"/>
      <c r="E47" s="74"/>
      <c r="F47" s="74"/>
      <c r="G47" s="77"/>
      <c r="H47" s="77"/>
      <c r="I47" s="87"/>
      <c r="J47" s="33"/>
      <c r="K47" s="33"/>
      <c r="L47" s="33"/>
      <c r="M47" s="33"/>
      <c r="N47" s="33"/>
      <c r="O47" s="33"/>
      <c r="P47" s="33"/>
      <c r="Q47" s="33"/>
      <c r="R47" s="33"/>
      <c r="S47" s="33"/>
      <c r="T47" s="33"/>
      <c r="U47" s="33"/>
      <c r="V47" s="33"/>
      <c r="W47" s="33"/>
      <c r="X47" s="33"/>
      <c r="Y47" s="33"/>
      <c r="Z47" s="33"/>
      <c r="AA47" s="33"/>
      <c r="AB47" s="33"/>
      <c r="AC47" s="33"/>
      <c r="AD47" s="33"/>
      <c r="AE47" s="31"/>
    </row>
    <row r="48" spans="1:31" x14ac:dyDescent="0.25">
      <c r="A48" s="36" t="s">
        <v>95</v>
      </c>
      <c r="B48" s="37" t="s">
        <v>62</v>
      </c>
      <c r="C48" s="40">
        <f>COUNT(J48:AE48)</f>
        <v>0</v>
      </c>
      <c r="D48" s="71">
        <f>MIN(J48:AE48)</f>
        <v>0</v>
      </c>
      <c r="E48" s="73" t="e">
        <f>AVERAGE(J48:AE48)</f>
        <v>#DIV/0!</v>
      </c>
      <c r="F48" s="71">
        <f>MAX(J48:AE48)</f>
        <v>0</v>
      </c>
      <c r="G48" s="77" t="e">
        <f t="shared" si="0"/>
        <v>#DIV/0!</v>
      </c>
      <c r="H48" s="77" t="e">
        <f>PERCENTILE(J48:AE48,0.75)</f>
        <v>#NUM!</v>
      </c>
      <c r="I48" s="93" t="e">
        <f>PERCENTILE(J48:AE48,0.9)</f>
        <v>#NUM!</v>
      </c>
      <c r="J48" s="33"/>
      <c r="K48" s="33"/>
      <c r="L48" s="33"/>
      <c r="M48" s="33"/>
      <c r="N48" s="33"/>
      <c r="O48" s="33"/>
      <c r="P48" s="33"/>
      <c r="Q48" s="33"/>
      <c r="R48" s="33"/>
      <c r="S48" s="33"/>
      <c r="T48" s="33"/>
      <c r="U48" s="33"/>
      <c r="V48" s="33"/>
      <c r="W48" s="33"/>
      <c r="X48" s="33"/>
      <c r="Y48" s="33"/>
      <c r="Z48" s="33"/>
      <c r="AA48" s="33"/>
      <c r="AB48" s="33"/>
      <c r="AC48" s="33"/>
      <c r="AD48" s="33"/>
      <c r="AE48" s="31"/>
    </row>
    <row r="49" spans="1:32" x14ac:dyDescent="0.25">
      <c r="A49" s="36" t="s">
        <v>96</v>
      </c>
      <c r="B49" s="37" t="s">
        <v>62</v>
      </c>
      <c r="C49" s="40">
        <f>COUNT(J49:AE49)</f>
        <v>0</v>
      </c>
      <c r="D49" s="71">
        <f>MIN(J49:AE49)</f>
        <v>0</v>
      </c>
      <c r="E49" s="73" t="e">
        <f>AVERAGE(J49:AE49)</f>
        <v>#DIV/0!</v>
      </c>
      <c r="F49" s="71">
        <f>MAX(J49:AE49)</f>
        <v>0</v>
      </c>
      <c r="G49" s="77" t="e">
        <f t="shared" si="0"/>
        <v>#DIV/0!</v>
      </c>
      <c r="H49" s="77" t="e">
        <f>PERCENTILE(J49:AE49,0.75)</f>
        <v>#NUM!</v>
      </c>
      <c r="I49" s="93" t="e">
        <f>PERCENTILE(J49:AE49,0.9)</f>
        <v>#NUM!</v>
      </c>
      <c r="J49" s="33"/>
      <c r="K49" s="33"/>
      <c r="L49" s="33"/>
      <c r="M49" s="33"/>
      <c r="N49" s="33"/>
      <c r="O49" s="33"/>
      <c r="P49" s="33"/>
      <c r="Q49" s="33"/>
      <c r="R49" s="33"/>
      <c r="S49" s="33"/>
      <c r="T49" s="33"/>
      <c r="U49" s="33"/>
      <c r="V49" s="33"/>
      <c r="W49" s="33"/>
      <c r="X49" s="33"/>
      <c r="Y49" s="33"/>
      <c r="Z49" s="33"/>
      <c r="AA49" s="33"/>
      <c r="AB49" s="33"/>
      <c r="AC49" s="33"/>
      <c r="AD49" s="33"/>
      <c r="AE49" s="31"/>
    </row>
    <row r="50" spans="1:32" x14ac:dyDescent="0.25">
      <c r="A50" s="36" t="s">
        <v>98</v>
      </c>
      <c r="B50" s="37" t="s">
        <v>62</v>
      </c>
      <c r="C50" s="40">
        <f>COUNT(J50:AE50)</f>
        <v>0</v>
      </c>
      <c r="D50" s="71">
        <f>MIN(J50:AE50)</f>
        <v>0</v>
      </c>
      <c r="E50" s="73" t="e">
        <f>AVERAGE(J50:AE50)</f>
        <v>#DIV/0!</v>
      </c>
      <c r="F50" s="71">
        <f>MAX(J50:AE50)</f>
        <v>0</v>
      </c>
      <c r="G50" s="77" t="e">
        <f t="shared" si="0"/>
        <v>#DIV/0!</v>
      </c>
      <c r="H50" s="77" t="e">
        <f>PERCENTILE(J50:AE50,0.75)</f>
        <v>#NUM!</v>
      </c>
      <c r="I50" s="93" t="e">
        <f>PERCENTILE(J50:AE50,0.9)</f>
        <v>#NUM!</v>
      </c>
      <c r="J50" s="33"/>
      <c r="K50" s="33"/>
      <c r="L50" s="33"/>
      <c r="M50" s="33"/>
      <c r="N50" s="33"/>
      <c r="O50" s="33"/>
      <c r="P50" s="33"/>
      <c r="Q50" s="33"/>
      <c r="R50" s="33"/>
      <c r="S50" s="33"/>
      <c r="T50" s="33"/>
      <c r="U50" s="33"/>
      <c r="V50" s="33"/>
      <c r="W50" s="33"/>
      <c r="X50" s="33"/>
      <c r="Y50" s="33"/>
      <c r="Z50" s="33"/>
      <c r="AA50" s="33"/>
      <c r="AB50" s="33"/>
      <c r="AC50" s="33"/>
      <c r="AD50" s="33"/>
      <c r="AE50" s="31"/>
    </row>
    <row r="51" spans="1:32" x14ac:dyDescent="0.25">
      <c r="A51" s="36" t="s">
        <v>99</v>
      </c>
      <c r="B51" s="37" t="s">
        <v>62</v>
      </c>
      <c r="C51" s="40">
        <f>COUNT(J51:AE51)</f>
        <v>0</v>
      </c>
      <c r="D51" s="71">
        <f>MIN(J51:AE51)</f>
        <v>0</v>
      </c>
      <c r="E51" s="73" t="e">
        <f>AVERAGE(J51:AE51)</f>
        <v>#DIV/0!</v>
      </c>
      <c r="F51" s="71">
        <f>MAX(J51:AE51)</f>
        <v>0</v>
      </c>
      <c r="G51" s="77" t="e">
        <f t="shared" si="0"/>
        <v>#DIV/0!</v>
      </c>
      <c r="H51" s="77" t="e">
        <f>PERCENTILE(J51:AE51,0.75)</f>
        <v>#NUM!</v>
      </c>
      <c r="I51" s="93" t="e">
        <f>PERCENTILE(J51:AE51,0.9)</f>
        <v>#NUM!</v>
      </c>
      <c r="J51" s="33"/>
      <c r="K51" s="33"/>
      <c r="L51" s="33"/>
      <c r="M51" s="33"/>
      <c r="N51" s="33"/>
      <c r="O51" s="33"/>
      <c r="P51" s="33"/>
      <c r="Q51" s="33"/>
      <c r="R51" s="33"/>
      <c r="S51" s="33"/>
      <c r="T51" s="33"/>
      <c r="U51" s="33"/>
      <c r="V51" s="33"/>
      <c r="W51" s="33"/>
      <c r="X51" s="33"/>
      <c r="Y51" s="33"/>
      <c r="Z51" s="33"/>
      <c r="AA51" s="33"/>
      <c r="AB51" s="33"/>
      <c r="AC51" s="33"/>
      <c r="AD51" s="33"/>
      <c r="AE51" s="31"/>
    </row>
    <row r="52" spans="1:32" x14ac:dyDescent="0.25">
      <c r="A52" s="24" t="s">
        <v>100</v>
      </c>
      <c r="B52" s="22" t="s">
        <v>62</v>
      </c>
      <c r="C52" s="82">
        <f>COUNT(J52:AE52)</f>
        <v>0</v>
      </c>
      <c r="D52" s="178">
        <f>MIN(J52:AE52)</f>
        <v>0</v>
      </c>
      <c r="E52" s="101" t="e">
        <f>AVERAGE(J52:AE52)</f>
        <v>#DIV/0!</v>
      </c>
      <c r="F52" s="178">
        <f>MAX(J52:AE52)</f>
        <v>0</v>
      </c>
      <c r="G52" s="89" t="e">
        <f t="shared" si="0"/>
        <v>#DIV/0!</v>
      </c>
      <c r="H52" s="89" t="e">
        <f>PERCENTILE(J52:AE52,0.75)</f>
        <v>#NUM!</v>
      </c>
      <c r="I52" s="104" t="e">
        <f>PERCENTILE(J52:AE52,0.9)</f>
        <v>#NUM!</v>
      </c>
      <c r="J52" s="18"/>
      <c r="K52" s="18"/>
      <c r="L52" s="18"/>
      <c r="M52" s="18"/>
      <c r="N52" s="18"/>
      <c r="O52" s="18"/>
      <c r="P52" s="18"/>
      <c r="Q52" s="18"/>
      <c r="R52" s="18"/>
      <c r="S52" s="18"/>
      <c r="T52" s="18"/>
      <c r="U52" s="18"/>
      <c r="V52" s="18"/>
      <c r="W52" s="18"/>
      <c r="X52" s="18"/>
      <c r="Y52" s="18"/>
      <c r="Z52" s="18"/>
      <c r="AA52" s="18"/>
      <c r="AB52" s="18"/>
      <c r="AC52" s="18"/>
      <c r="AD52" s="18"/>
      <c r="AE52" s="19"/>
    </row>
    <row r="53" spans="1:32" x14ac:dyDescent="0.25">
      <c r="J53" s="495">
        <f t="shared" ref="J53:AE53" si="13">COUNTA(J10:J52)</f>
        <v>4</v>
      </c>
      <c r="K53" s="495">
        <f t="shared" si="13"/>
        <v>5</v>
      </c>
      <c r="L53" s="495">
        <f t="shared" si="13"/>
        <v>5</v>
      </c>
      <c r="M53" s="495">
        <f t="shared" si="13"/>
        <v>5</v>
      </c>
      <c r="N53" s="495">
        <f t="shared" si="13"/>
        <v>5</v>
      </c>
      <c r="O53" s="495">
        <f t="shared" si="13"/>
        <v>5</v>
      </c>
      <c r="P53" s="495">
        <f t="shared" si="13"/>
        <v>5</v>
      </c>
      <c r="Q53" s="495">
        <f t="shared" si="13"/>
        <v>5</v>
      </c>
      <c r="R53" s="495">
        <f t="shared" si="13"/>
        <v>5</v>
      </c>
      <c r="S53" s="495">
        <f t="shared" si="13"/>
        <v>5</v>
      </c>
      <c r="T53" s="495">
        <f t="shared" si="13"/>
        <v>5</v>
      </c>
      <c r="U53" s="495">
        <f t="shared" si="13"/>
        <v>5</v>
      </c>
      <c r="V53" s="495">
        <f t="shared" si="13"/>
        <v>4</v>
      </c>
      <c r="W53" s="495">
        <f t="shared" si="13"/>
        <v>3</v>
      </c>
      <c r="X53" s="495">
        <f t="shared" si="13"/>
        <v>4</v>
      </c>
      <c r="Y53" s="495">
        <f t="shared" si="13"/>
        <v>4</v>
      </c>
      <c r="Z53" s="495">
        <f t="shared" si="13"/>
        <v>4</v>
      </c>
      <c r="AA53" s="495">
        <f t="shared" si="13"/>
        <v>4</v>
      </c>
      <c r="AB53" s="495">
        <f t="shared" si="13"/>
        <v>4</v>
      </c>
      <c r="AC53" s="495">
        <f t="shared" si="13"/>
        <v>4</v>
      </c>
      <c r="AD53" s="495">
        <f t="shared" si="13"/>
        <v>4</v>
      </c>
      <c r="AE53" s="495">
        <f t="shared" si="13"/>
        <v>4</v>
      </c>
      <c r="AF53" s="495">
        <f>SUM(J53:AE53)</f>
        <v>98</v>
      </c>
    </row>
    <row r="54" spans="1:32" x14ac:dyDescent="0.25">
      <c r="A54" s="94" t="s">
        <v>214</v>
      </c>
    </row>
  </sheetData>
  <sheetProtection algorithmName="SHA-512" hashValue="zBFWfuVeBizDbR2ATZyU1+EHPEPXtYGit8e0Pdt61v4+HF6pcSpzMRiX/YVCuvFjzEciA45IBXVZEw9VunxkLw==" saltValue="Lx2affLLFOnDou1Zeirasw==" spinCount="100000" sheet="1" objects="1" scenarios="1"/>
  <mergeCells count="6">
    <mergeCell ref="X3:AA3"/>
    <mergeCell ref="AB3:AE3"/>
    <mergeCell ref="X4:AA4"/>
    <mergeCell ref="AB4:AE4"/>
    <mergeCell ref="K3:U3"/>
    <mergeCell ref="K4:U4"/>
  </mergeCells>
  <conditionalFormatting sqref="C9:C52">
    <cfRule type="colorScale" priority="1">
      <colorScale>
        <cfvo type="num" val="0"/>
        <cfvo type="num" val="1"/>
        <cfvo type="num" val="5"/>
        <color theme="5"/>
        <color theme="9"/>
        <color theme="6"/>
      </colorScale>
    </cfRule>
  </conditionalFormatting>
  <hyperlinks>
    <hyperlink ref="J5" location="Referencer!A10" display="[7]" xr:uid="{00000000-0004-0000-1500-000000000000}"/>
    <hyperlink ref="K5" location="Referencer!A46" display="[41]" xr:uid="{00000000-0004-0000-1500-000001000000}"/>
    <hyperlink ref="L5:U5" location="Referencer!A46" display="[41]" xr:uid="{00000000-0004-0000-1500-000002000000}"/>
    <hyperlink ref="V5" location="Referencer!A15" display="[11]" xr:uid="{00000000-0004-0000-1500-000003000000}"/>
    <hyperlink ref="W5" location="Referencer!A14" display="[10]" xr:uid="{00000000-0004-0000-1500-000004000000}"/>
    <hyperlink ref="X5" location="Referencer!A5" display="[3]" xr:uid="{00000000-0004-0000-1500-000005000000}"/>
    <hyperlink ref="Y5:AE5" location="Referencer!A5" display="[3]" xr:uid="{00000000-0004-0000-1500-000006000000}"/>
  </hyperlinks>
  <pageMargins left="0.70866141732283472" right="0.70866141732283472" top="0.74803149606299213" bottom="0.74803149606299213" header="0.31496062992125984" footer="0.31496062992125984"/>
  <pageSetup paperSize="8" scale="48" orientation="landscape"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499984740745262"/>
  </sheetPr>
  <dimension ref="A1:AB54"/>
  <sheetViews>
    <sheetView zoomScale="90" zoomScaleNormal="90" workbookViewId="0">
      <pane xSplit="1" topLeftCell="B1" activePane="topRight" state="frozen"/>
      <selection pane="topRight" activeCell="D18" sqref="D18"/>
    </sheetView>
  </sheetViews>
  <sheetFormatPr defaultRowHeight="15" x14ac:dyDescent="0.25"/>
  <cols>
    <col min="1" max="1" width="24.5703125" bestFit="1" customWidth="1"/>
    <col min="2" max="2" width="6.5703125" bestFit="1" customWidth="1"/>
    <col min="3" max="6" width="15.140625" style="45" customWidth="1"/>
    <col min="7" max="7" width="17" style="45" bestFit="1" customWidth="1"/>
    <col min="8" max="12" width="15.140625" style="45" customWidth="1"/>
    <col min="13" max="15" width="9.140625" style="45" customWidth="1"/>
  </cols>
  <sheetData>
    <row r="1" spans="1:27" ht="18.75" x14ac:dyDescent="0.3">
      <c r="A1" s="169" t="s">
        <v>22</v>
      </c>
      <c r="B1" s="37"/>
      <c r="C1" s="33"/>
      <c r="D1" s="33"/>
      <c r="E1" s="33"/>
      <c r="F1" s="33"/>
      <c r="G1" s="33"/>
      <c r="H1" s="33"/>
      <c r="I1" s="33"/>
      <c r="J1" s="33"/>
      <c r="K1" s="33"/>
      <c r="L1" s="33"/>
      <c r="M1" s="33"/>
      <c r="N1" s="33"/>
      <c r="O1" s="33"/>
    </row>
    <row r="2" spans="1:27" s="4" customFormat="1" ht="18.75" x14ac:dyDescent="0.3">
      <c r="A2" s="167"/>
      <c r="B2" s="167"/>
      <c r="C2" s="170"/>
      <c r="D2" s="170"/>
      <c r="E2" s="170"/>
      <c r="F2" s="170"/>
      <c r="G2" s="170"/>
      <c r="H2" s="170"/>
      <c r="I2" s="170"/>
      <c r="J2" s="195"/>
      <c r="K2" s="195"/>
      <c r="L2" s="195"/>
      <c r="M2" s="195"/>
      <c r="N2" s="195"/>
      <c r="O2" s="195"/>
    </row>
    <row r="3" spans="1:27" s="14" customFormat="1" ht="30" customHeight="1" x14ac:dyDescent="0.25">
      <c r="A3" s="57" t="s">
        <v>118</v>
      </c>
      <c r="B3" s="10"/>
      <c r="C3" s="57"/>
      <c r="D3" s="282"/>
      <c r="E3" s="55"/>
      <c r="F3" s="282"/>
      <c r="G3" s="55"/>
      <c r="H3" s="121"/>
      <c r="I3" s="56"/>
      <c r="J3" s="673" t="s">
        <v>128</v>
      </c>
      <c r="K3" s="674"/>
      <c r="L3" s="675"/>
      <c r="M3" s="673" t="s">
        <v>524</v>
      </c>
      <c r="N3" s="674"/>
      <c r="O3" s="674"/>
      <c r="P3" s="674"/>
      <c r="Q3" s="674"/>
      <c r="R3" s="674"/>
      <c r="S3" s="674"/>
      <c r="T3" s="674"/>
      <c r="U3" s="674"/>
      <c r="V3" s="674"/>
      <c r="W3" s="674"/>
      <c r="X3" s="675"/>
      <c r="Y3" s="674" t="s">
        <v>129</v>
      </c>
      <c r="Z3" s="674"/>
      <c r="AA3" s="675"/>
    </row>
    <row r="4" spans="1:27" s="14" customFormat="1" ht="61.5" customHeight="1" x14ac:dyDescent="0.25">
      <c r="A4" s="57" t="s">
        <v>145</v>
      </c>
      <c r="B4" s="10"/>
      <c r="C4" s="57"/>
      <c r="D4" s="282"/>
      <c r="E4" s="55"/>
      <c r="F4" s="282"/>
      <c r="G4" s="55"/>
      <c r="H4" s="121"/>
      <c r="I4" s="56"/>
      <c r="J4" s="676" t="s">
        <v>151</v>
      </c>
      <c r="K4" s="677"/>
      <c r="L4" s="678"/>
      <c r="M4" s="676" t="s">
        <v>527</v>
      </c>
      <c r="N4" s="677"/>
      <c r="O4" s="677"/>
      <c r="P4" s="677"/>
      <c r="Q4" s="677"/>
      <c r="R4" s="677"/>
      <c r="S4" s="677"/>
      <c r="T4" s="677"/>
      <c r="U4" s="677"/>
      <c r="V4" s="677"/>
      <c r="W4" s="677"/>
      <c r="X4" s="678"/>
      <c r="Y4" s="677" t="s">
        <v>152</v>
      </c>
      <c r="Z4" s="677"/>
      <c r="AA4" s="678"/>
    </row>
    <row r="5" spans="1:27" s="14" customFormat="1" x14ac:dyDescent="0.25">
      <c r="A5" s="57" t="s">
        <v>37</v>
      </c>
      <c r="B5" s="10"/>
      <c r="C5" s="32"/>
      <c r="D5" s="33"/>
      <c r="E5" s="33"/>
      <c r="F5" s="33"/>
      <c r="G5" s="33"/>
      <c r="H5" s="33"/>
      <c r="I5" s="33"/>
      <c r="J5" s="364" t="s">
        <v>44</v>
      </c>
      <c r="K5" s="370" t="s">
        <v>44</v>
      </c>
      <c r="L5" s="365" t="s">
        <v>44</v>
      </c>
      <c r="M5" s="578" t="s">
        <v>517</v>
      </c>
      <c r="N5" s="370" t="s">
        <v>517</v>
      </c>
      <c r="O5" s="370" t="s">
        <v>517</v>
      </c>
      <c r="P5" s="370" t="s">
        <v>517</v>
      </c>
      <c r="Q5" s="370" t="s">
        <v>517</v>
      </c>
      <c r="R5" s="370" t="s">
        <v>517</v>
      </c>
      <c r="S5" s="370" t="s">
        <v>517</v>
      </c>
      <c r="T5" s="370" t="s">
        <v>517</v>
      </c>
      <c r="U5" s="370" t="s">
        <v>517</v>
      </c>
      <c r="V5" s="370" t="s">
        <v>517</v>
      </c>
      <c r="W5" s="370" t="s">
        <v>517</v>
      </c>
      <c r="X5" s="365" t="s">
        <v>517</v>
      </c>
      <c r="Y5" s="370" t="s">
        <v>44</v>
      </c>
      <c r="Z5" s="370" t="s">
        <v>44</v>
      </c>
      <c r="AA5" s="365" t="s">
        <v>44</v>
      </c>
    </row>
    <row r="6" spans="1:27" s="45" customFormat="1" x14ac:dyDescent="0.25">
      <c r="A6" s="32" t="s">
        <v>104</v>
      </c>
      <c r="B6" s="38"/>
      <c r="C6" s="32"/>
      <c r="D6" s="33"/>
      <c r="E6" s="33"/>
      <c r="F6" s="33"/>
      <c r="G6" s="33"/>
      <c r="H6" s="33"/>
      <c r="I6" s="31"/>
      <c r="J6" s="32">
        <v>1</v>
      </c>
      <c r="K6" s="33">
        <v>1</v>
      </c>
      <c r="L6" s="31">
        <v>1</v>
      </c>
      <c r="M6" s="32">
        <v>1</v>
      </c>
      <c r="N6" s="33">
        <v>1</v>
      </c>
      <c r="O6" s="33">
        <v>1</v>
      </c>
      <c r="P6" s="33">
        <v>1</v>
      </c>
      <c r="Q6" s="33">
        <v>1</v>
      </c>
      <c r="R6" s="33">
        <v>1</v>
      </c>
      <c r="S6" s="33">
        <v>1</v>
      </c>
      <c r="T6" s="33">
        <v>1</v>
      </c>
      <c r="U6" s="33">
        <v>1</v>
      </c>
      <c r="V6" s="33">
        <v>1</v>
      </c>
      <c r="W6" s="33">
        <v>1</v>
      </c>
      <c r="X6" s="31">
        <v>1</v>
      </c>
      <c r="Y6" s="33">
        <v>1</v>
      </c>
      <c r="Z6" s="33">
        <v>1</v>
      </c>
      <c r="AA6" s="31">
        <v>1</v>
      </c>
    </row>
    <row r="7" spans="1:27" s="14" customFormat="1" x14ac:dyDescent="0.25">
      <c r="A7" s="60" t="s">
        <v>219</v>
      </c>
      <c r="B7" s="105"/>
      <c r="C7" s="15" t="s">
        <v>104</v>
      </c>
      <c r="D7" s="16" t="s">
        <v>383</v>
      </c>
      <c r="E7" s="16" t="s">
        <v>208</v>
      </c>
      <c r="F7" s="16" t="s">
        <v>384</v>
      </c>
      <c r="G7" s="16" t="s">
        <v>446</v>
      </c>
      <c r="H7" s="16" t="s">
        <v>227</v>
      </c>
      <c r="I7" s="61" t="s">
        <v>209</v>
      </c>
      <c r="J7" s="15" t="s">
        <v>186</v>
      </c>
      <c r="K7" s="16" t="s">
        <v>186</v>
      </c>
      <c r="L7" s="61" t="s">
        <v>186</v>
      </c>
      <c r="M7" s="15" t="s">
        <v>185</v>
      </c>
      <c r="N7" s="16" t="s">
        <v>185</v>
      </c>
      <c r="O7" s="16" t="s">
        <v>185</v>
      </c>
      <c r="P7" s="16" t="s">
        <v>185</v>
      </c>
      <c r="Q7" s="16" t="s">
        <v>185</v>
      </c>
      <c r="R7" s="16" t="s">
        <v>185</v>
      </c>
      <c r="S7" s="16" t="s">
        <v>185</v>
      </c>
      <c r="T7" s="16" t="s">
        <v>185</v>
      </c>
      <c r="U7" s="16" t="s">
        <v>185</v>
      </c>
      <c r="V7" s="16" t="s">
        <v>185</v>
      </c>
      <c r="W7" s="16" t="s">
        <v>185</v>
      </c>
      <c r="X7" s="61" t="s">
        <v>185</v>
      </c>
      <c r="Y7" s="16" t="s">
        <v>186</v>
      </c>
      <c r="Z7" s="16" t="s">
        <v>186</v>
      </c>
      <c r="AA7" s="61" t="s">
        <v>186</v>
      </c>
    </row>
    <row r="8" spans="1:27" x14ac:dyDescent="0.25">
      <c r="A8" s="25" t="s">
        <v>49</v>
      </c>
      <c r="B8" s="106" t="s">
        <v>50</v>
      </c>
      <c r="C8" s="27"/>
      <c r="D8" s="28"/>
      <c r="E8" s="28"/>
      <c r="F8" s="28"/>
      <c r="G8" s="28"/>
      <c r="H8" s="28"/>
      <c r="I8" s="29"/>
      <c r="J8" s="32"/>
      <c r="K8" s="33"/>
      <c r="L8" s="31"/>
      <c r="M8" s="32"/>
      <c r="N8" s="33"/>
      <c r="O8" s="33"/>
      <c r="P8" s="33"/>
      <c r="Q8" s="33"/>
      <c r="R8" s="33"/>
      <c r="S8" s="33"/>
      <c r="T8" s="33"/>
      <c r="U8" s="33"/>
      <c r="V8" s="33"/>
      <c r="W8" s="33"/>
      <c r="X8" s="31"/>
      <c r="Y8" s="33"/>
      <c r="Z8" s="33"/>
      <c r="AA8" s="31"/>
    </row>
    <row r="9" spans="1:27" x14ac:dyDescent="0.25">
      <c r="A9" s="36" t="s">
        <v>51</v>
      </c>
      <c r="B9" s="37" t="s">
        <v>231</v>
      </c>
      <c r="C9" s="40">
        <f>COUNT(J9:AH9)</f>
        <v>12</v>
      </c>
      <c r="D9" s="71">
        <f>MIN(J9:AA9)</f>
        <v>2</v>
      </c>
      <c r="E9" s="71">
        <f>AVERAGE(J9:AA9)</f>
        <v>4.0666666666666664</v>
      </c>
      <c r="F9" s="71">
        <f>MAX(K9:AB9)</f>
        <v>7.4</v>
      </c>
      <c r="G9" s="63">
        <f>STDEV(J9:AAB9)</f>
        <v>1.6499770429991578</v>
      </c>
      <c r="H9" s="63">
        <f>PERCENTILE(J9:AA9,0.75)</f>
        <v>4.9250000000000007</v>
      </c>
      <c r="I9" s="91">
        <f>PERCENTILE(J9:AA9,0.9)</f>
        <v>5.72</v>
      </c>
      <c r="J9" s="32"/>
      <c r="K9" s="33"/>
      <c r="L9" s="31"/>
      <c r="M9" s="36">
        <v>7.4</v>
      </c>
      <c r="N9" s="37">
        <v>2.5</v>
      </c>
      <c r="O9" s="37">
        <v>5</v>
      </c>
      <c r="P9" s="37">
        <v>5.8</v>
      </c>
      <c r="Q9" s="37">
        <v>3</v>
      </c>
      <c r="R9" s="37">
        <v>2</v>
      </c>
      <c r="S9" s="37">
        <v>4.8</v>
      </c>
      <c r="T9" s="37">
        <v>2.1</v>
      </c>
      <c r="U9" s="37">
        <v>3.5</v>
      </c>
      <c r="V9" s="37">
        <v>3</v>
      </c>
      <c r="W9" s="37">
        <v>4.8</v>
      </c>
      <c r="X9" s="86">
        <v>4.9000000000000004</v>
      </c>
      <c r="Y9" s="33"/>
      <c r="Z9" s="33"/>
      <c r="AA9" s="31"/>
    </row>
    <row r="10" spans="1:27" x14ac:dyDescent="0.25">
      <c r="A10" s="36" t="s">
        <v>52</v>
      </c>
      <c r="B10" s="107" t="s">
        <v>53</v>
      </c>
      <c r="C10" s="40">
        <f>COUNT(J10:AH10)</f>
        <v>18</v>
      </c>
      <c r="D10" s="71">
        <f>MIN(J10:AA10)</f>
        <v>0.5</v>
      </c>
      <c r="E10" s="74">
        <f>AVERAGE(J10:AA10)</f>
        <v>43.449999999999996</v>
      </c>
      <c r="F10" s="74">
        <f>MAX(K10:AB10)</f>
        <v>200</v>
      </c>
      <c r="G10" s="77">
        <f t="shared" ref="G10:G52" si="0">STDEV(J10:AAB10)</f>
        <v>73.288312606485093</v>
      </c>
      <c r="H10" s="77">
        <f>PERCENTILE(J10:AA10,0.75)</f>
        <v>27</v>
      </c>
      <c r="I10" s="87">
        <f>PERCENTILE(J10:AA10,0.9)</f>
        <v>121.60000000000008</v>
      </c>
      <c r="J10" s="32">
        <v>270</v>
      </c>
      <c r="K10" s="33">
        <v>200</v>
      </c>
      <c r="L10" s="31">
        <v>6.1</v>
      </c>
      <c r="M10" s="36">
        <v>0.5</v>
      </c>
      <c r="N10" s="37">
        <v>11</v>
      </c>
      <c r="O10" s="37">
        <v>4.9000000000000004</v>
      </c>
      <c r="P10" s="37">
        <v>3.3</v>
      </c>
      <c r="Q10" s="37">
        <v>11</v>
      </c>
      <c r="R10" s="37">
        <v>28</v>
      </c>
      <c r="S10" s="37">
        <v>33</v>
      </c>
      <c r="T10" s="37">
        <v>22</v>
      </c>
      <c r="U10" s="37">
        <v>21</v>
      </c>
      <c r="V10" s="37">
        <v>8.3000000000000007</v>
      </c>
      <c r="W10" s="37">
        <v>21</v>
      </c>
      <c r="X10" s="86">
        <v>24</v>
      </c>
      <c r="Y10" s="33">
        <v>88</v>
      </c>
      <c r="Z10" s="34">
        <v>15</v>
      </c>
      <c r="AA10" s="35">
        <v>15</v>
      </c>
    </row>
    <row r="11" spans="1:27" x14ac:dyDescent="0.25">
      <c r="A11" s="36" t="s">
        <v>54</v>
      </c>
      <c r="B11" s="107" t="s">
        <v>53</v>
      </c>
      <c r="C11" s="40">
        <f>COUNT(J11:AH11)</f>
        <v>6</v>
      </c>
      <c r="D11" s="71">
        <f>MIN(J11:AA11)</f>
        <v>2.1</v>
      </c>
      <c r="E11" s="71">
        <f>AVERAGE(J11:AA11)</f>
        <v>8.7166666666666668</v>
      </c>
      <c r="F11" s="74">
        <f>MAX(K11:AB11)</f>
        <v>13</v>
      </c>
      <c r="G11" s="63">
        <f t="shared" si="0"/>
        <v>6.9961179711799231</v>
      </c>
      <c r="H11" s="77">
        <f>PERCENTILE(J11:AA11,0.75)</f>
        <v>12.25</v>
      </c>
      <c r="I11" s="87">
        <f>PERCENTILE(J11:AA11,0.9)</f>
        <v>16.5</v>
      </c>
      <c r="J11" s="32">
        <v>20</v>
      </c>
      <c r="K11" s="33">
        <v>13</v>
      </c>
      <c r="L11" s="31">
        <v>2.1</v>
      </c>
      <c r="M11" s="32"/>
      <c r="N11" s="33"/>
      <c r="O11" s="33"/>
      <c r="P11" s="33"/>
      <c r="Q11" s="33"/>
      <c r="R11" s="33"/>
      <c r="S11" s="33"/>
      <c r="T11" s="33"/>
      <c r="U11" s="33"/>
      <c r="V11" s="33"/>
      <c r="W11" s="33"/>
      <c r="X11" s="31"/>
      <c r="Y11" s="33">
        <v>10</v>
      </c>
      <c r="Z11" s="34">
        <v>4.4000000000000004</v>
      </c>
      <c r="AA11" s="35">
        <v>2.8</v>
      </c>
    </row>
    <row r="12" spans="1:27" x14ac:dyDescent="0.25">
      <c r="A12" s="36" t="s">
        <v>55</v>
      </c>
      <c r="B12" s="107" t="s">
        <v>53</v>
      </c>
      <c r="C12" s="40">
        <f>COUNT(J12:AH12)</f>
        <v>6</v>
      </c>
      <c r="D12" s="74">
        <f>MIN(J12:AA12)</f>
        <v>21</v>
      </c>
      <c r="E12" s="74">
        <f>AVERAGE(J12:AA12)</f>
        <v>89.333333333333329</v>
      </c>
      <c r="F12" s="74">
        <f>MAX(K12:AB12)</f>
        <v>180</v>
      </c>
      <c r="G12" s="77">
        <f t="shared" si="0"/>
        <v>91.877454615736212</v>
      </c>
      <c r="H12" s="77">
        <f>PERCENTILE(J12:AA12,0.75)</f>
        <v>149</v>
      </c>
      <c r="I12" s="87">
        <f>PERCENTILE(J12:AA12,0.9)</f>
        <v>205</v>
      </c>
      <c r="J12" s="32">
        <v>230</v>
      </c>
      <c r="K12" s="33">
        <v>180</v>
      </c>
      <c r="L12" s="31">
        <v>21</v>
      </c>
      <c r="M12" s="32"/>
      <c r="N12" s="33"/>
      <c r="O12" s="33"/>
      <c r="P12" s="33"/>
      <c r="Q12" s="33"/>
      <c r="R12" s="33"/>
      <c r="S12" s="33"/>
      <c r="T12" s="33"/>
      <c r="U12" s="33"/>
      <c r="V12" s="33"/>
      <c r="W12" s="33"/>
      <c r="X12" s="31"/>
      <c r="Y12" s="33">
        <v>56</v>
      </c>
      <c r="Z12" s="33">
        <v>27</v>
      </c>
      <c r="AA12" s="31">
        <v>22</v>
      </c>
    </row>
    <row r="13" spans="1:27" x14ac:dyDescent="0.25">
      <c r="A13" s="36"/>
      <c r="B13" s="107"/>
      <c r="C13" s="40"/>
      <c r="D13" s="74"/>
      <c r="E13" s="74"/>
      <c r="F13" s="74"/>
      <c r="G13" s="77"/>
      <c r="H13" s="77"/>
      <c r="I13" s="87"/>
      <c r="J13" s="32"/>
      <c r="K13" s="33"/>
      <c r="L13" s="31"/>
      <c r="M13" s="32"/>
      <c r="N13" s="33"/>
      <c r="O13" s="33"/>
      <c r="P13" s="33"/>
      <c r="Q13" s="33"/>
      <c r="R13" s="33"/>
      <c r="S13" s="33"/>
      <c r="T13" s="33"/>
      <c r="U13" s="33"/>
      <c r="V13" s="33"/>
      <c r="W13" s="33"/>
      <c r="X13" s="31"/>
      <c r="Y13" s="33"/>
      <c r="Z13" s="33"/>
      <c r="AA13" s="31"/>
    </row>
    <row r="14" spans="1:27" x14ac:dyDescent="0.25">
      <c r="A14" s="25" t="s">
        <v>56</v>
      </c>
      <c r="B14" s="106"/>
      <c r="C14" s="40"/>
      <c r="D14" s="74"/>
      <c r="E14" s="74"/>
      <c r="F14" s="74"/>
      <c r="G14" s="77"/>
      <c r="H14" s="77"/>
      <c r="I14" s="87"/>
      <c r="J14" s="32"/>
      <c r="K14" s="33"/>
      <c r="L14" s="31"/>
      <c r="M14" s="32"/>
      <c r="N14" s="33"/>
      <c r="O14" s="33"/>
      <c r="P14" s="33"/>
      <c r="Q14" s="33"/>
      <c r="R14" s="33"/>
      <c r="S14" s="33"/>
      <c r="T14" s="33"/>
      <c r="U14" s="33"/>
      <c r="V14" s="33"/>
      <c r="W14" s="33"/>
      <c r="X14" s="31"/>
      <c r="Y14" s="33"/>
      <c r="Z14" s="33"/>
      <c r="AA14" s="31"/>
    </row>
    <row r="15" spans="1:27" x14ac:dyDescent="0.25">
      <c r="A15" s="36" t="s">
        <v>57</v>
      </c>
      <c r="B15" s="107" t="s">
        <v>53</v>
      </c>
      <c r="C15" s="40">
        <f>COUNT(J15:AH15)</f>
        <v>18</v>
      </c>
      <c r="D15" s="73">
        <f>MIN(J15:AA15)</f>
        <v>3.4000000000000002E-2</v>
      </c>
      <c r="E15" s="72">
        <f>AVERAGE(J15:AA15)</f>
        <v>0.10833333333333334</v>
      </c>
      <c r="F15" s="72">
        <f>MAX(K15:AB15)</f>
        <v>0.27</v>
      </c>
      <c r="G15" s="63">
        <f t="shared" si="0"/>
        <v>7.9866800877166397E-2</v>
      </c>
      <c r="H15" s="75">
        <f>PERCENTILE(J15:AA15,0.75)</f>
        <v>0.14749999999999999</v>
      </c>
      <c r="I15" s="92">
        <f>PERCENTILE(J15:AA15,0.9)</f>
        <v>0.24200000000000005</v>
      </c>
      <c r="J15" s="32">
        <v>0.28000000000000003</v>
      </c>
      <c r="K15" s="541">
        <v>0.23</v>
      </c>
      <c r="L15" s="543">
        <v>0.04</v>
      </c>
      <c r="M15" s="36">
        <v>9.6000000000000002E-2</v>
      </c>
      <c r="N15" s="37">
        <v>5.6000000000000001E-2</v>
      </c>
      <c r="O15" s="37">
        <v>8.7999999999999995E-2</v>
      </c>
      <c r="P15" s="37">
        <v>3.4000000000000002E-2</v>
      </c>
      <c r="Q15" s="37">
        <v>4.4999999999999998E-2</v>
      </c>
      <c r="R15" s="37">
        <v>7.3999999999999996E-2</v>
      </c>
      <c r="S15" s="37">
        <v>0.14000000000000001</v>
      </c>
      <c r="T15" s="37">
        <v>5.5E-2</v>
      </c>
      <c r="U15" s="37">
        <v>5.7000000000000002E-2</v>
      </c>
      <c r="V15" s="37">
        <v>3.9E-2</v>
      </c>
      <c r="W15" s="37">
        <v>5.3999999999999999E-2</v>
      </c>
      <c r="X15" s="86">
        <v>8.2000000000000003E-2</v>
      </c>
      <c r="Y15" s="33">
        <v>0.27</v>
      </c>
      <c r="Z15" s="34">
        <v>0.15</v>
      </c>
      <c r="AA15" s="35">
        <v>0.16</v>
      </c>
    </row>
    <row r="16" spans="1:27" x14ac:dyDescent="0.25">
      <c r="A16" s="36" t="s">
        <v>59</v>
      </c>
      <c r="B16" s="107" t="s">
        <v>53</v>
      </c>
      <c r="C16" s="40">
        <f>COUNT(J16:AH16)</f>
        <v>12</v>
      </c>
      <c r="D16" s="71">
        <f>MIN(J16:AA16)</f>
        <v>0.22</v>
      </c>
      <c r="E16" s="71">
        <f>AVERAGE(J16:AA16)</f>
        <v>1.1533333333333333</v>
      </c>
      <c r="F16" s="71">
        <f>MAX(K16:AB16)</f>
        <v>2.7</v>
      </c>
      <c r="G16" s="63">
        <f t="shared" si="0"/>
        <v>0.68472069067790287</v>
      </c>
      <c r="H16" s="63">
        <f>PERCENTILE(J16:AA16,0.75)</f>
        <v>1.55</v>
      </c>
      <c r="I16" s="91">
        <f>PERCENTILE(J16:AA16,0.9)</f>
        <v>1.79</v>
      </c>
      <c r="J16" s="32"/>
      <c r="K16" s="33"/>
      <c r="L16" s="31"/>
      <c r="M16" s="36">
        <v>1.5</v>
      </c>
      <c r="N16" s="37">
        <v>0.77</v>
      </c>
      <c r="O16" s="37">
        <v>1.7</v>
      </c>
      <c r="P16" s="37">
        <v>1</v>
      </c>
      <c r="Q16" s="37">
        <v>0.66</v>
      </c>
      <c r="R16" s="37">
        <v>0.68</v>
      </c>
      <c r="S16" s="37">
        <v>1.8</v>
      </c>
      <c r="T16" s="37">
        <v>0.22</v>
      </c>
      <c r="U16" s="37">
        <v>1.1000000000000001</v>
      </c>
      <c r="V16" s="37">
        <v>0.51</v>
      </c>
      <c r="W16" s="37">
        <v>2.7</v>
      </c>
      <c r="X16" s="86">
        <v>1.2</v>
      </c>
      <c r="Y16" s="33"/>
      <c r="Z16" s="33"/>
      <c r="AA16" s="31"/>
    </row>
    <row r="17" spans="1:27" x14ac:dyDescent="0.25">
      <c r="A17" s="36"/>
      <c r="B17" s="107"/>
      <c r="C17" s="40"/>
      <c r="D17" s="74"/>
      <c r="E17" s="74"/>
      <c r="F17" s="74"/>
      <c r="G17" s="77"/>
      <c r="H17" s="77"/>
      <c r="I17" s="87"/>
      <c r="J17" s="32"/>
      <c r="K17" s="33"/>
      <c r="L17" s="31"/>
      <c r="M17" s="32"/>
      <c r="N17" s="33"/>
      <c r="O17" s="33"/>
      <c r="P17" s="33"/>
      <c r="Q17" s="33"/>
      <c r="R17" s="33"/>
      <c r="S17" s="33"/>
      <c r="T17" s="33"/>
      <c r="U17" s="33"/>
      <c r="V17" s="33"/>
      <c r="W17" s="33"/>
      <c r="X17" s="31"/>
      <c r="Y17" s="33"/>
      <c r="Z17" s="33"/>
      <c r="AA17" s="31"/>
    </row>
    <row r="18" spans="1:27" x14ac:dyDescent="0.25">
      <c r="A18" s="25" t="s">
        <v>60</v>
      </c>
      <c r="B18" s="106"/>
      <c r="C18" s="40"/>
      <c r="D18" s="74"/>
      <c r="E18" s="74"/>
      <c r="F18" s="74"/>
      <c r="G18" s="77"/>
      <c r="H18" s="77"/>
      <c r="I18" s="87"/>
      <c r="J18" s="32"/>
      <c r="K18" s="33"/>
      <c r="L18" s="31"/>
      <c r="M18" s="32"/>
      <c r="N18" s="33"/>
      <c r="O18" s="33"/>
      <c r="P18" s="33"/>
      <c r="Q18" s="33"/>
      <c r="R18" s="33"/>
      <c r="S18" s="33"/>
      <c r="T18" s="33"/>
      <c r="U18" s="33"/>
      <c r="V18" s="33"/>
      <c r="W18" s="33"/>
      <c r="X18" s="31"/>
      <c r="Y18" s="33"/>
      <c r="Z18" s="33"/>
      <c r="AA18" s="31"/>
    </row>
    <row r="19" spans="1:27" x14ac:dyDescent="0.25">
      <c r="A19" s="36" t="s">
        <v>61</v>
      </c>
      <c r="B19" s="107" t="s">
        <v>62</v>
      </c>
      <c r="C19" s="40">
        <f t="shared" ref="C19:C24" si="1">COUNT(J19:AH19)</f>
        <v>18</v>
      </c>
      <c r="D19" s="74">
        <f t="shared" ref="D19:D24" si="2">MIN(J19:AA19)</f>
        <v>11</v>
      </c>
      <c r="E19" s="74">
        <f t="shared" ref="E19:E24" si="3">AVERAGE(J19:AA19)</f>
        <v>56.055555555555557</v>
      </c>
      <c r="F19" s="74">
        <f t="shared" ref="F19:F24" si="4">MAX(K19:AB19)</f>
        <v>180</v>
      </c>
      <c r="G19" s="77">
        <f t="shared" si="0"/>
        <v>66.086816539015089</v>
      </c>
      <c r="H19" s="77">
        <f t="shared" ref="H19:H24" si="5">PERCENTILE(J19:AA19,0.75)</f>
        <v>57.25</v>
      </c>
      <c r="I19" s="87">
        <f t="shared" ref="I19:I24" si="6">PERCENTILE(J19:AA19,0.9)</f>
        <v>173</v>
      </c>
      <c r="J19" s="32">
        <v>230</v>
      </c>
      <c r="K19" s="33">
        <v>170</v>
      </c>
      <c r="L19" s="31">
        <v>11</v>
      </c>
      <c r="M19" s="36">
        <v>66</v>
      </c>
      <c r="N19" s="37">
        <v>30</v>
      </c>
      <c r="O19" s="37">
        <v>15</v>
      </c>
      <c r="P19" s="37">
        <v>14</v>
      </c>
      <c r="Q19" s="37">
        <v>28</v>
      </c>
      <c r="R19" s="37">
        <v>20</v>
      </c>
      <c r="S19" s="37">
        <v>43</v>
      </c>
      <c r="T19" s="37">
        <v>15</v>
      </c>
      <c r="U19" s="37">
        <v>16</v>
      </c>
      <c r="V19" s="37">
        <v>16</v>
      </c>
      <c r="W19" s="37">
        <v>19</v>
      </c>
      <c r="X19" s="86">
        <v>29</v>
      </c>
      <c r="Y19" s="33">
        <v>180</v>
      </c>
      <c r="Z19" s="34">
        <v>61</v>
      </c>
      <c r="AA19" s="35">
        <v>46</v>
      </c>
    </row>
    <row r="20" spans="1:27" x14ac:dyDescent="0.25">
      <c r="A20" s="36" t="s">
        <v>63</v>
      </c>
      <c r="B20" s="107" t="s">
        <v>62</v>
      </c>
      <c r="C20" s="40">
        <f t="shared" si="1"/>
        <v>18</v>
      </c>
      <c r="D20" s="71">
        <f t="shared" si="2"/>
        <v>2.5</v>
      </c>
      <c r="E20" s="74">
        <f t="shared" si="3"/>
        <v>17.31666666666667</v>
      </c>
      <c r="F20" s="74">
        <f t="shared" si="4"/>
        <v>82</v>
      </c>
      <c r="G20" s="77">
        <f t="shared" si="0"/>
        <v>17.2259807199679</v>
      </c>
      <c r="H20" s="77">
        <f t="shared" si="5"/>
        <v>20.25</v>
      </c>
      <c r="I20" s="87">
        <f t="shared" si="6"/>
        <v>22.3</v>
      </c>
      <c r="J20" s="32">
        <v>18</v>
      </c>
      <c r="K20" s="33">
        <v>13</v>
      </c>
      <c r="L20" s="31">
        <v>2.5</v>
      </c>
      <c r="M20" s="36">
        <v>82</v>
      </c>
      <c r="N20" s="37">
        <v>21</v>
      </c>
      <c r="O20" s="37">
        <v>15</v>
      </c>
      <c r="P20" s="37">
        <v>15</v>
      </c>
      <c r="Q20" s="37">
        <v>22</v>
      </c>
      <c r="R20" s="37">
        <v>6.6</v>
      </c>
      <c r="S20" s="37">
        <v>13</v>
      </c>
      <c r="T20" s="37">
        <v>9.8000000000000007</v>
      </c>
      <c r="U20" s="37">
        <v>6.8</v>
      </c>
      <c r="V20" s="37">
        <v>15</v>
      </c>
      <c r="W20" s="37">
        <v>10</v>
      </c>
      <c r="X20" s="86">
        <v>5</v>
      </c>
      <c r="Y20" s="34">
        <v>23</v>
      </c>
      <c r="Z20" s="34">
        <v>21</v>
      </c>
      <c r="AA20" s="35">
        <v>13</v>
      </c>
    </row>
    <row r="21" spans="1:27" x14ac:dyDescent="0.25">
      <c r="A21" s="36" t="s">
        <v>65</v>
      </c>
      <c r="B21" s="107" t="s">
        <v>62</v>
      </c>
      <c r="C21" s="40">
        <f t="shared" si="1"/>
        <v>18</v>
      </c>
      <c r="D21" s="71">
        <f t="shared" si="2"/>
        <v>3.4</v>
      </c>
      <c r="E21" s="74">
        <f t="shared" si="3"/>
        <v>20.522222222222226</v>
      </c>
      <c r="F21" s="74">
        <f t="shared" si="4"/>
        <v>79</v>
      </c>
      <c r="G21" s="77">
        <f t="shared" si="0"/>
        <v>29.198339105777023</v>
      </c>
      <c r="H21" s="77">
        <f t="shared" si="5"/>
        <v>19.5</v>
      </c>
      <c r="I21" s="87">
        <f t="shared" si="6"/>
        <v>55.200000000000024</v>
      </c>
      <c r="J21" s="32">
        <v>110</v>
      </c>
      <c r="K21" s="33">
        <v>79</v>
      </c>
      <c r="L21" s="31">
        <v>12</v>
      </c>
      <c r="M21" s="36">
        <v>21</v>
      </c>
      <c r="N21" s="37">
        <v>6.3</v>
      </c>
      <c r="O21" s="37">
        <v>7</v>
      </c>
      <c r="P21" s="37">
        <v>4.5</v>
      </c>
      <c r="Q21" s="37">
        <v>6.9</v>
      </c>
      <c r="R21" s="37">
        <v>3.4</v>
      </c>
      <c r="S21" s="37">
        <v>8</v>
      </c>
      <c r="T21" s="37">
        <v>6.7</v>
      </c>
      <c r="U21" s="37">
        <v>5</v>
      </c>
      <c r="V21" s="37">
        <v>4.0999999999999996</v>
      </c>
      <c r="W21" s="37">
        <v>5.3</v>
      </c>
      <c r="X21" s="86">
        <v>8.1999999999999993</v>
      </c>
      <c r="Y21" s="33">
        <v>45</v>
      </c>
      <c r="Z21" s="34">
        <v>15</v>
      </c>
      <c r="AA21" s="35">
        <v>22</v>
      </c>
    </row>
    <row r="22" spans="1:27" x14ac:dyDescent="0.25">
      <c r="A22" s="36" t="s">
        <v>66</v>
      </c>
      <c r="B22" s="107" t="s">
        <v>62</v>
      </c>
      <c r="C22" s="40">
        <f t="shared" si="1"/>
        <v>18</v>
      </c>
      <c r="D22" s="72">
        <f t="shared" si="2"/>
        <v>0.5</v>
      </c>
      <c r="E22" s="71">
        <f t="shared" si="3"/>
        <v>7.9333333333333336</v>
      </c>
      <c r="F22" s="74">
        <f t="shared" si="4"/>
        <v>26</v>
      </c>
      <c r="G22" s="63">
        <f t="shared" si="0"/>
        <v>8.8703073758002589</v>
      </c>
      <c r="H22" s="63">
        <f t="shared" si="5"/>
        <v>8.375</v>
      </c>
      <c r="I22" s="87">
        <f t="shared" si="6"/>
        <v>23.200000000000003</v>
      </c>
      <c r="J22" s="542">
        <v>28</v>
      </c>
      <c r="K22" s="541">
        <v>26</v>
      </c>
      <c r="L22" s="543">
        <v>9</v>
      </c>
      <c r="M22" s="214">
        <v>22</v>
      </c>
      <c r="N22" s="127">
        <v>5.6</v>
      </c>
      <c r="O22" s="127">
        <v>6.5</v>
      </c>
      <c r="P22" s="127">
        <v>5</v>
      </c>
      <c r="Q22" s="127">
        <v>4.9000000000000004</v>
      </c>
      <c r="R22" s="395">
        <v>0.5</v>
      </c>
      <c r="S22" s="127">
        <v>3.1</v>
      </c>
      <c r="T22" s="127">
        <v>2.4</v>
      </c>
      <c r="U22" s="395">
        <v>0.5</v>
      </c>
      <c r="V22" s="395">
        <v>0.5</v>
      </c>
      <c r="W22" s="127">
        <v>4.2</v>
      </c>
      <c r="X22" s="128">
        <v>3.9</v>
      </c>
      <c r="Y22" s="34">
        <v>16</v>
      </c>
      <c r="Z22" s="34">
        <v>4.2</v>
      </c>
      <c r="AA22" s="35">
        <v>0.5</v>
      </c>
    </row>
    <row r="23" spans="1:27" x14ac:dyDescent="0.25">
      <c r="A23" s="36" t="s">
        <v>69</v>
      </c>
      <c r="B23" s="107" t="s">
        <v>62</v>
      </c>
      <c r="C23" s="40">
        <f t="shared" si="1"/>
        <v>18</v>
      </c>
      <c r="D23" s="72">
        <f t="shared" si="2"/>
        <v>0.25</v>
      </c>
      <c r="E23" s="71">
        <f t="shared" si="3"/>
        <v>3.883333333333332</v>
      </c>
      <c r="F23" s="74">
        <f t="shared" si="4"/>
        <v>15</v>
      </c>
      <c r="G23" s="63">
        <f t="shared" si="0"/>
        <v>5.582641162831548</v>
      </c>
      <c r="H23" s="63">
        <f t="shared" si="5"/>
        <v>2.375</v>
      </c>
      <c r="I23" s="87">
        <f t="shared" si="6"/>
        <v>11.500000000000004</v>
      </c>
      <c r="J23" s="32">
        <v>20</v>
      </c>
      <c r="K23" s="541">
        <v>15</v>
      </c>
      <c r="L23" s="543">
        <v>0.8</v>
      </c>
      <c r="M23" s="214">
        <v>6.9</v>
      </c>
      <c r="N23" s="127">
        <v>1.9</v>
      </c>
      <c r="O23" s="395">
        <v>0.25</v>
      </c>
      <c r="P23" s="395">
        <v>0.25</v>
      </c>
      <c r="Q23" s="127">
        <v>0.8</v>
      </c>
      <c r="R23" s="127">
        <v>0.9</v>
      </c>
      <c r="S23" s="127">
        <v>2.5</v>
      </c>
      <c r="T23" s="127">
        <v>1.4</v>
      </c>
      <c r="U23" s="127">
        <v>1.5</v>
      </c>
      <c r="V23" s="127">
        <v>1</v>
      </c>
      <c r="W23" s="127">
        <v>1.5</v>
      </c>
      <c r="X23" s="128">
        <v>1.6</v>
      </c>
      <c r="Y23" s="33">
        <v>10</v>
      </c>
      <c r="Z23" s="34">
        <v>1.6</v>
      </c>
      <c r="AA23" s="35">
        <v>2</v>
      </c>
    </row>
    <row r="24" spans="1:27" x14ac:dyDescent="0.25">
      <c r="A24" s="36" t="s">
        <v>70</v>
      </c>
      <c r="B24" s="107" t="s">
        <v>62</v>
      </c>
      <c r="C24" s="40">
        <f t="shared" si="1"/>
        <v>18</v>
      </c>
      <c r="D24" s="72">
        <f t="shared" si="2"/>
        <v>0.25</v>
      </c>
      <c r="E24" s="72">
        <f t="shared" si="3"/>
        <v>0.35277777777777775</v>
      </c>
      <c r="F24" s="72">
        <f t="shared" si="4"/>
        <v>2.1</v>
      </c>
      <c r="G24" s="63">
        <f t="shared" si="0"/>
        <v>0.43604918173170432</v>
      </c>
      <c r="H24" s="75">
        <f t="shared" si="5"/>
        <v>0.25</v>
      </c>
      <c r="I24" s="92">
        <f t="shared" si="6"/>
        <v>0.25</v>
      </c>
      <c r="J24" s="67">
        <v>0.25</v>
      </c>
      <c r="K24" s="68">
        <v>0.25</v>
      </c>
      <c r="L24" s="70">
        <v>0.25</v>
      </c>
      <c r="M24" s="214">
        <v>2.1</v>
      </c>
      <c r="N24" s="395">
        <v>0.25</v>
      </c>
      <c r="O24" s="395">
        <v>0.25</v>
      </c>
      <c r="P24" s="395">
        <v>0.25</v>
      </c>
      <c r="Q24" s="395">
        <v>0.25</v>
      </c>
      <c r="R24" s="395">
        <v>0.25</v>
      </c>
      <c r="S24" s="395">
        <v>0.25</v>
      </c>
      <c r="T24" s="395">
        <v>0.25</v>
      </c>
      <c r="U24" s="395">
        <v>0.25</v>
      </c>
      <c r="V24" s="395">
        <v>0.25</v>
      </c>
      <c r="W24" s="395">
        <v>0.25</v>
      </c>
      <c r="X24" s="579">
        <v>0.25</v>
      </c>
      <c r="Y24" s="96">
        <v>0.25</v>
      </c>
      <c r="Z24" s="96">
        <v>0.25</v>
      </c>
      <c r="AA24" s="69">
        <v>0.25</v>
      </c>
    </row>
    <row r="25" spans="1:27" x14ac:dyDescent="0.25">
      <c r="A25" s="36"/>
      <c r="B25" s="107"/>
      <c r="C25" s="40"/>
      <c r="D25" s="74"/>
      <c r="E25" s="74"/>
      <c r="F25" s="74"/>
      <c r="G25" s="77"/>
      <c r="H25" s="77"/>
      <c r="I25" s="87"/>
      <c r="J25" s="32"/>
      <c r="K25" s="33"/>
      <c r="L25" s="31"/>
      <c r="M25" s="32"/>
      <c r="N25" s="33"/>
      <c r="O25" s="33"/>
      <c r="P25" s="33"/>
      <c r="Q25" s="33"/>
      <c r="R25" s="33"/>
      <c r="S25" s="33"/>
      <c r="T25" s="33"/>
      <c r="U25" s="33"/>
      <c r="V25" s="33"/>
      <c r="W25" s="33"/>
      <c r="X25" s="31"/>
      <c r="Y25" s="33"/>
      <c r="Z25" s="33"/>
      <c r="AA25" s="31"/>
    </row>
    <row r="26" spans="1:27" x14ac:dyDescent="0.25">
      <c r="A26" s="25" t="s">
        <v>71</v>
      </c>
      <c r="B26" s="108"/>
      <c r="C26" s="40"/>
      <c r="D26" s="74"/>
      <c r="E26" s="74"/>
      <c r="F26" s="74"/>
      <c r="G26" s="77"/>
      <c r="H26" s="77"/>
      <c r="I26" s="87"/>
      <c r="J26" s="32"/>
      <c r="K26" s="33"/>
      <c r="L26" s="31"/>
      <c r="M26" s="32"/>
      <c r="N26" s="33"/>
      <c r="O26" s="33"/>
      <c r="P26" s="33"/>
      <c r="Q26" s="33"/>
      <c r="R26" s="33"/>
      <c r="S26" s="33"/>
      <c r="T26" s="33"/>
      <c r="U26" s="33"/>
      <c r="V26" s="33"/>
      <c r="W26" s="33"/>
      <c r="X26" s="31"/>
      <c r="Y26" s="33"/>
      <c r="Z26" s="33"/>
      <c r="AA26" s="31"/>
    </row>
    <row r="27" spans="1:27" x14ac:dyDescent="0.25">
      <c r="A27" s="36" t="s">
        <v>72</v>
      </c>
      <c r="B27" s="108" t="s">
        <v>62</v>
      </c>
      <c r="C27" s="40">
        <f t="shared" ref="C27:C36" si="7">COUNT(J27:AH27)</f>
        <v>2</v>
      </c>
      <c r="D27" s="73">
        <f t="shared" ref="D27:D36" si="8">MIN(J27:AA27)</f>
        <v>5.0000000000000001E-3</v>
      </c>
      <c r="E27" s="73">
        <f t="shared" ref="E27:E36" si="9">AVERAGE(J27:AA27)</f>
        <v>5.0000000000000001E-3</v>
      </c>
      <c r="F27" s="73">
        <f t="shared" ref="F27:F36" si="10">MAX(K27:AB27)</f>
        <v>5.0000000000000001E-3</v>
      </c>
      <c r="G27" s="77">
        <f t="shared" si="0"/>
        <v>0</v>
      </c>
      <c r="H27" s="76">
        <f t="shared" ref="H27:H36" si="11">PERCENTILE(J27:AA27,0.75)</f>
        <v>5.0000000000000001E-3</v>
      </c>
      <c r="I27" s="93">
        <f t="shared" ref="I27:I36" si="12">PERCENTILE(J27:AA27,0.9)</f>
        <v>5.0000000000000001E-3</v>
      </c>
      <c r="J27" s="67">
        <v>5.0000000000000001E-3</v>
      </c>
      <c r="K27" s="33"/>
      <c r="L27" s="31"/>
      <c r="M27" s="32"/>
      <c r="N27" s="33"/>
      <c r="O27" s="33"/>
      <c r="P27" s="33"/>
      <c r="Q27" s="33"/>
      <c r="R27" s="33"/>
      <c r="S27" s="33"/>
      <c r="T27" s="33"/>
      <c r="U27" s="33"/>
      <c r="V27" s="33"/>
      <c r="W27" s="33"/>
      <c r="X27" s="31"/>
      <c r="Y27" s="68">
        <v>5.0000000000000001E-3</v>
      </c>
      <c r="Z27" s="33"/>
      <c r="AA27" s="31"/>
    </row>
    <row r="28" spans="1:27" x14ac:dyDescent="0.25">
      <c r="A28" s="36" t="s">
        <v>74</v>
      </c>
      <c r="B28" s="108" t="s">
        <v>62</v>
      </c>
      <c r="C28" s="40">
        <f t="shared" si="7"/>
        <v>2</v>
      </c>
      <c r="D28" s="73">
        <f t="shared" si="8"/>
        <v>5.0000000000000001E-3</v>
      </c>
      <c r="E28" s="73">
        <f t="shared" si="9"/>
        <v>5.0000000000000001E-3</v>
      </c>
      <c r="F28" s="73">
        <f t="shared" si="10"/>
        <v>5.0000000000000001E-3</v>
      </c>
      <c r="G28" s="77">
        <f t="shared" si="0"/>
        <v>0</v>
      </c>
      <c r="H28" s="76">
        <f t="shared" si="11"/>
        <v>5.0000000000000001E-3</v>
      </c>
      <c r="I28" s="93">
        <f t="shared" si="12"/>
        <v>5.0000000000000001E-3</v>
      </c>
      <c r="J28" s="67">
        <v>5.0000000000000001E-3</v>
      </c>
      <c r="K28" s="33"/>
      <c r="L28" s="31"/>
      <c r="M28" s="32"/>
      <c r="N28" s="33"/>
      <c r="O28" s="33"/>
      <c r="P28" s="33"/>
      <c r="Q28" s="33"/>
      <c r="R28" s="33"/>
      <c r="S28" s="33"/>
      <c r="T28" s="33"/>
      <c r="U28" s="33"/>
      <c r="V28" s="33"/>
      <c r="W28" s="33"/>
      <c r="X28" s="31"/>
      <c r="Y28" s="68">
        <v>5.0000000000000001E-3</v>
      </c>
      <c r="Z28" s="33"/>
      <c r="AA28" s="31"/>
    </row>
    <row r="29" spans="1:27" x14ac:dyDescent="0.25">
      <c r="A29" s="36" t="s">
        <v>76</v>
      </c>
      <c r="B29" s="108" t="s">
        <v>62</v>
      </c>
      <c r="C29" s="40">
        <f t="shared" si="7"/>
        <v>2</v>
      </c>
      <c r="D29" s="73">
        <f t="shared" si="8"/>
        <v>2.4E-2</v>
      </c>
      <c r="E29" s="73">
        <f t="shared" si="9"/>
        <v>6.2E-2</v>
      </c>
      <c r="F29" s="73">
        <f t="shared" si="10"/>
        <v>2.4E-2</v>
      </c>
      <c r="G29" s="77">
        <f t="shared" si="0"/>
        <v>5.3740115370177637E-2</v>
      </c>
      <c r="H29" s="76">
        <f t="shared" si="11"/>
        <v>8.1000000000000016E-2</v>
      </c>
      <c r="I29" s="93">
        <f t="shared" si="12"/>
        <v>9.240000000000001E-2</v>
      </c>
      <c r="J29" s="32">
        <v>0.1</v>
      </c>
      <c r="K29" s="33"/>
      <c r="L29" s="31"/>
      <c r="M29" s="32"/>
      <c r="N29" s="33"/>
      <c r="O29" s="33"/>
      <c r="P29" s="33"/>
      <c r="Q29" s="33"/>
      <c r="R29" s="33"/>
      <c r="S29" s="33"/>
      <c r="T29" s="33"/>
      <c r="U29" s="33"/>
      <c r="V29" s="33"/>
      <c r="W29" s="33"/>
      <c r="X29" s="31"/>
      <c r="Y29" s="33">
        <v>2.4E-2</v>
      </c>
      <c r="Z29" s="33"/>
      <c r="AA29" s="31"/>
    </row>
    <row r="30" spans="1:27" x14ac:dyDescent="0.25">
      <c r="A30" s="36" t="s">
        <v>77</v>
      </c>
      <c r="B30" s="108" t="s">
        <v>62</v>
      </c>
      <c r="C30" s="40">
        <f t="shared" si="7"/>
        <v>2</v>
      </c>
      <c r="D30" s="73">
        <f t="shared" si="8"/>
        <v>4.1000000000000002E-2</v>
      </c>
      <c r="E30" s="72">
        <f t="shared" si="9"/>
        <v>0.1255</v>
      </c>
      <c r="F30" s="73">
        <f t="shared" si="10"/>
        <v>4.1000000000000002E-2</v>
      </c>
      <c r="G30" s="77">
        <f t="shared" si="0"/>
        <v>0.11950104602052651</v>
      </c>
      <c r="H30" s="75">
        <f t="shared" si="11"/>
        <v>0.16774999999999998</v>
      </c>
      <c r="I30" s="92">
        <f t="shared" si="12"/>
        <v>0.19309999999999997</v>
      </c>
      <c r="J30" s="32">
        <v>0.21</v>
      </c>
      <c r="K30" s="33"/>
      <c r="L30" s="31"/>
      <c r="M30" s="32"/>
      <c r="N30" s="33"/>
      <c r="O30" s="33"/>
      <c r="P30" s="33"/>
      <c r="Q30" s="33"/>
      <c r="R30" s="33"/>
      <c r="S30" s="33"/>
      <c r="T30" s="33"/>
      <c r="U30" s="33"/>
      <c r="V30" s="33"/>
      <c r="W30" s="33"/>
      <c r="X30" s="31"/>
      <c r="Y30" s="33">
        <v>4.1000000000000002E-2</v>
      </c>
      <c r="Z30" s="33"/>
      <c r="AA30" s="31"/>
    </row>
    <row r="31" spans="1:27" x14ac:dyDescent="0.25">
      <c r="A31" s="44" t="s">
        <v>78</v>
      </c>
      <c r="B31" s="108" t="s">
        <v>62</v>
      </c>
      <c r="C31" s="40">
        <f t="shared" si="7"/>
        <v>2</v>
      </c>
      <c r="D31" s="73">
        <f t="shared" si="8"/>
        <v>5.1999999999999998E-2</v>
      </c>
      <c r="E31" s="72">
        <f t="shared" si="9"/>
        <v>9.6000000000000002E-2</v>
      </c>
      <c r="F31" s="73">
        <f t="shared" si="10"/>
        <v>5.1999999999999998E-2</v>
      </c>
      <c r="G31" s="77">
        <f t="shared" si="0"/>
        <v>6.2225396744416211E-2</v>
      </c>
      <c r="H31" s="75">
        <f t="shared" si="11"/>
        <v>0.11800000000000002</v>
      </c>
      <c r="I31" s="92">
        <f t="shared" si="12"/>
        <v>0.13120000000000001</v>
      </c>
      <c r="J31" s="32">
        <v>0.14000000000000001</v>
      </c>
      <c r="K31" s="33"/>
      <c r="L31" s="31"/>
      <c r="M31" s="32"/>
      <c r="N31" s="33"/>
      <c r="O31" s="33"/>
      <c r="P31" s="33"/>
      <c r="Q31" s="33"/>
      <c r="R31" s="33"/>
      <c r="S31" s="33"/>
      <c r="T31" s="33"/>
      <c r="U31" s="33"/>
      <c r="V31" s="33"/>
      <c r="W31" s="33"/>
      <c r="X31" s="31"/>
      <c r="Y31" s="33">
        <v>5.1999999999999998E-2</v>
      </c>
      <c r="Z31" s="33"/>
      <c r="AA31" s="31"/>
    </row>
    <row r="32" spans="1:27" x14ac:dyDescent="0.25">
      <c r="A32" s="36" t="s">
        <v>79</v>
      </c>
      <c r="B32" s="108" t="s">
        <v>62</v>
      </c>
      <c r="C32" s="40">
        <f t="shared" si="7"/>
        <v>2</v>
      </c>
      <c r="D32" s="73">
        <f t="shared" si="8"/>
        <v>5.0000000000000001E-3</v>
      </c>
      <c r="E32" s="73">
        <f t="shared" si="9"/>
        <v>2.3E-2</v>
      </c>
      <c r="F32" s="73">
        <f t="shared" si="10"/>
        <v>5.0000000000000001E-3</v>
      </c>
      <c r="G32" s="77">
        <f t="shared" si="0"/>
        <v>2.5455844122715718E-2</v>
      </c>
      <c r="H32" s="76">
        <f t="shared" si="11"/>
        <v>3.2000000000000001E-2</v>
      </c>
      <c r="I32" s="93">
        <f t="shared" si="12"/>
        <v>3.7399999999999996E-2</v>
      </c>
      <c r="J32" s="32">
        <v>4.1000000000000002E-2</v>
      </c>
      <c r="K32" s="33"/>
      <c r="L32" s="31"/>
      <c r="M32" s="32"/>
      <c r="N32" s="33"/>
      <c r="O32" s="33"/>
      <c r="P32" s="33"/>
      <c r="Q32" s="33"/>
      <c r="R32" s="33"/>
      <c r="S32" s="33"/>
      <c r="T32" s="33"/>
      <c r="U32" s="33"/>
      <c r="V32" s="33"/>
      <c r="W32" s="33"/>
      <c r="X32" s="31"/>
      <c r="Y32" s="68">
        <v>5.0000000000000001E-3</v>
      </c>
      <c r="Z32" s="33"/>
      <c r="AA32" s="31"/>
    </row>
    <row r="33" spans="1:27" x14ac:dyDescent="0.25">
      <c r="A33" s="36" t="s">
        <v>80</v>
      </c>
      <c r="B33" s="108" t="s">
        <v>62</v>
      </c>
      <c r="C33" s="40">
        <f t="shared" si="7"/>
        <v>2</v>
      </c>
      <c r="D33" s="73">
        <f t="shared" si="8"/>
        <v>3.2000000000000001E-2</v>
      </c>
      <c r="E33" s="72">
        <f t="shared" si="9"/>
        <v>0.106</v>
      </c>
      <c r="F33" s="73">
        <f t="shared" si="10"/>
        <v>3.2000000000000001E-2</v>
      </c>
      <c r="G33" s="77">
        <f t="shared" si="0"/>
        <v>0.10465180361560901</v>
      </c>
      <c r="H33" s="75">
        <f t="shared" si="11"/>
        <v>0.14299999999999999</v>
      </c>
      <c r="I33" s="92">
        <f t="shared" si="12"/>
        <v>0.16519999999999999</v>
      </c>
      <c r="J33" s="32">
        <v>0.18</v>
      </c>
      <c r="K33" s="33"/>
      <c r="L33" s="31"/>
      <c r="M33" s="32"/>
      <c r="N33" s="33"/>
      <c r="O33" s="33"/>
      <c r="P33" s="33"/>
      <c r="Q33" s="33"/>
      <c r="R33" s="33"/>
      <c r="S33" s="33"/>
      <c r="T33" s="33"/>
      <c r="U33" s="33"/>
      <c r="V33" s="33"/>
      <c r="W33" s="33"/>
      <c r="X33" s="31"/>
      <c r="Y33" s="33">
        <v>3.2000000000000001E-2</v>
      </c>
      <c r="Z33" s="33"/>
      <c r="AA33" s="31"/>
    </row>
    <row r="34" spans="1:27" x14ac:dyDescent="0.25">
      <c r="A34" s="36" t="s">
        <v>81</v>
      </c>
      <c r="B34" s="108" t="s">
        <v>62</v>
      </c>
      <c r="C34" s="40">
        <f t="shared" si="7"/>
        <v>2</v>
      </c>
      <c r="D34" s="73">
        <f t="shared" si="8"/>
        <v>5.0000000000000001E-3</v>
      </c>
      <c r="E34" s="73">
        <f t="shared" si="9"/>
        <v>1.7999999999999999E-2</v>
      </c>
      <c r="F34" s="73">
        <f t="shared" si="10"/>
        <v>5.0000000000000001E-3</v>
      </c>
      <c r="G34" s="77">
        <f t="shared" si="0"/>
        <v>1.8384776310850236E-2</v>
      </c>
      <c r="H34" s="76">
        <f t="shared" si="11"/>
        <v>2.4500000000000001E-2</v>
      </c>
      <c r="I34" s="93">
        <f t="shared" si="12"/>
        <v>2.8399999999999998E-2</v>
      </c>
      <c r="J34" s="32">
        <v>3.1E-2</v>
      </c>
      <c r="K34" s="33"/>
      <c r="L34" s="31"/>
      <c r="M34" s="32"/>
      <c r="N34" s="33"/>
      <c r="O34" s="33"/>
      <c r="P34" s="33"/>
      <c r="Q34" s="33"/>
      <c r="R34" s="33"/>
      <c r="S34" s="33"/>
      <c r="T34" s="33"/>
      <c r="U34" s="33"/>
      <c r="V34" s="33"/>
      <c r="W34" s="33"/>
      <c r="X34" s="31"/>
      <c r="Y34" s="68">
        <v>5.0000000000000001E-3</v>
      </c>
      <c r="Z34" s="33"/>
      <c r="AA34" s="31"/>
    </row>
    <row r="35" spans="1:27" x14ac:dyDescent="0.25">
      <c r="A35" s="36" t="s">
        <v>82</v>
      </c>
      <c r="B35" s="108" t="s">
        <v>62</v>
      </c>
      <c r="C35" s="40">
        <f t="shared" si="7"/>
        <v>2</v>
      </c>
      <c r="D35" s="73">
        <f t="shared" si="8"/>
        <v>3.1E-2</v>
      </c>
      <c r="E35" s="73">
        <f t="shared" si="9"/>
        <v>5.3499999999999999E-2</v>
      </c>
      <c r="F35" s="73">
        <f t="shared" si="10"/>
        <v>3.1E-2</v>
      </c>
      <c r="G35" s="77">
        <f t="shared" si="0"/>
        <v>3.1819805153394644E-2</v>
      </c>
      <c r="H35" s="76">
        <f t="shared" si="11"/>
        <v>6.4750000000000002E-2</v>
      </c>
      <c r="I35" s="93">
        <f t="shared" si="12"/>
        <v>7.1499999999999994E-2</v>
      </c>
      <c r="J35" s="32">
        <v>7.5999999999999998E-2</v>
      </c>
      <c r="K35" s="33"/>
      <c r="L35" s="31"/>
      <c r="M35" s="32"/>
      <c r="N35" s="33"/>
      <c r="O35" s="33"/>
      <c r="P35" s="33"/>
      <c r="Q35" s="33"/>
      <c r="R35" s="33"/>
      <c r="S35" s="33"/>
      <c r="T35" s="33"/>
      <c r="U35" s="33"/>
      <c r="V35" s="33"/>
      <c r="W35" s="33"/>
      <c r="X35" s="31"/>
      <c r="Y35" s="33">
        <v>3.1E-2</v>
      </c>
      <c r="Z35" s="33"/>
      <c r="AA35" s="31"/>
    </row>
    <row r="36" spans="1:27" x14ac:dyDescent="0.25">
      <c r="A36" s="36" t="s">
        <v>83</v>
      </c>
      <c r="B36" s="108" t="s">
        <v>62</v>
      </c>
      <c r="C36" s="40">
        <f t="shared" si="7"/>
        <v>2</v>
      </c>
      <c r="D36" s="72">
        <f t="shared" si="8"/>
        <v>0.14799999999999999</v>
      </c>
      <c r="E36" s="72">
        <f t="shared" si="9"/>
        <v>0.46400000000000002</v>
      </c>
      <c r="F36" s="72">
        <f t="shared" si="10"/>
        <v>0.14799999999999999</v>
      </c>
      <c r="G36" s="77">
        <f t="shared" si="0"/>
        <v>0.44689148570989812</v>
      </c>
      <c r="H36" s="75">
        <f t="shared" si="11"/>
        <v>0.622</v>
      </c>
      <c r="I36" s="92">
        <f t="shared" si="12"/>
        <v>0.71679999999999999</v>
      </c>
      <c r="J36" s="542">
        <v>0.78</v>
      </c>
      <c r="K36" s="33"/>
      <c r="L36" s="31"/>
      <c r="M36" s="32"/>
      <c r="N36" s="33"/>
      <c r="O36" s="33"/>
      <c r="P36" s="33"/>
      <c r="Q36" s="33"/>
      <c r="R36" s="33"/>
      <c r="S36" s="33"/>
      <c r="T36" s="33"/>
      <c r="U36" s="33"/>
      <c r="V36" s="33"/>
      <c r="W36" s="33"/>
      <c r="X36" s="31"/>
      <c r="Y36" s="34">
        <f>SUM(Y29:Y31)+Y35</f>
        <v>0.14799999999999999</v>
      </c>
      <c r="Z36" s="33"/>
      <c r="AA36" s="31"/>
    </row>
    <row r="37" spans="1:27" x14ac:dyDescent="0.25">
      <c r="A37" s="44"/>
      <c r="B37" s="108"/>
      <c r="C37" s="40"/>
      <c r="D37" s="74"/>
      <c r="E37" s="74"/>
      <c r="F37" s="74"/>
      <c r="G37" s="77"/>
      <c r="H37" s="77"/>
      <c r="I37" s="87"/>
      <c r="J37" s="32"/>
      <c r="K37" s="33"/>
      <c r="L37" s="31"/>
      <c r="M37" s="32"/>
      <c r="N37" s="33"/>
      <c r="O37" s="33"/>
      <c r="P37" s="33"/>
      <c r="Q37" s="33"/>
      <c r="R37" s="33"/>
      <c r="S37" s="33"/>
      <c r="T37" s="33"/>
      <c r="U37" s="33"/>
      <c r="V37" s="33"/>
      <c r="W37" s="33"/>
      <c r="X37" s="31"/>
      <c r="Y37" s="33"/>
      <c r="Z37" s="33"/>
      <c r="AA37" s="31"/>
    </row>
    <row r="38" spans="1:27" x14ac:dyDescent="0.25">
      <c r="A38" s="25" t="s">
        <v>84</v>
      </c>
      <c r="B38" s="108"/>
      <c r="C38" s="40"/>
      <c r="D38" s="74"/>
      <c r="E38" s="74"/>
      <c r="F38" s="74"/>
      <c r="G38" s="77"/>
      <c r="H38" s="77"/>
      <c r="I38" s="87"/>
      <c r="J38" s="32"/>
      <c r="K38" s="33"/>
      <c r="L38" s="31"/>
      <c r="M38" s="32"/>
      <c r="N38" s="33"/>
      <c r="O38" s="33"/>
      <c r="P38" s="33"/>
      <c r="Q38" s="33"/>
      <c r="R38" s="33"/>
      <c r="S38" s="33"/>
      <c r="T38" s="33"/>
      <c r="U38" s="33"/>
      <c r="V38" s="33"/>
      <c r="W38" s="33"/>
      <c r="X38" s="31"/>
      <c r="Y38" s="33"/>
      <c r="Z38" s="33"/>
      <c r="AA38" s="31"/>
    </row>
    <row r="39" spans="1:27" x14ac:dyDescent="0.25">
      <c r="A39" s="36" t="s">
        <v>86</v>
      </c>
      <c r="B39" s="108" t="s">
        <v>62</v>
      </c>
      <c r="C39" s="40">
        <f>COUNT(J39:AH39)</f>
        <v>0</v>
      </c>
      <c r="D39" s="71">
        <f>MIN(J39:AA39)</f>
        <v>0</v>
      </c>
      <c r="E39" s="74" t="e">
        <f>AVERAGE(J39:AA39)</f>
        <v>#DIV/0!</v>
      </c>
      <c r="F39" s="71">
        <f>MAX(K39:AB39)</f>
        <v>0</v>
      </c>
      <c r="G39" s="77" t="e">
        <f t="shared" si="0"/>
        <v>#DIV/0!</v>
      </c>
      <c r="H39" s="77" t="e">
        <f>PERCENTILE(J39:AA39,0.75)</f>
        <v>#NUM!</v>
      </c>
      <c r="I39" s="87" t="e">
        <f>PERCENTILE(J39:AA39,0.9)</f>
        <v>#NUM!</v>
      </c>
      <c r="J39" s="32"/>
      <c r="K39" s="33"/>
      <c r="L39" s="31"/>
      <c r="M39" s="32"/>
      <c r="N39" s="33"/>
      <c r="O39" s="33"/>
      <c r="P39" s="33"/>
      <c r="Q39" s="33"/>
      <c r="R39" s="33"/>
      <c r="S39" s="33"/>
      <c r="T39" s="33"/>
      <c r="U39" s="33"/>
      <c r="V39" s="33"/>
      <c r="W39" s="33"/>
      <c r="X39" s="31"/>
      <c r="Y39" s="33"/>
      <c r="Z39" s="33"/>
      <c r="AA39" s="31"/>
    </row>
    <row r="40" spans="1:27" x14ac:dyDescent="0.25">
      <c r="A40" s="36" t="s">
        <v>88</v>
      </c>
      <c r="B40" s="108" t="s">
        <v>62</v>
      </c>
      <c r="C40" s="40">
        <f>COUNT(J40:AH40)</f>
        <v>0</v>
      </c>
      <c r="D40" s="71">
        <f>MIN(J40:AA40)</f>
        <v>0</v>
      </c>
      <c r="E40" s="74" t="e">
        <f>AVERAGE(J40:AA40)</f>
        <v>#DIV/0!</v>
      </c>
      <c r="F40" s="71">
        <f>MAX(K40:AB40)</f>
        <v>0</v>
      </c>
      <c r="G40" s="77" t="e">
        <f t="shared" si="0"/>
        <v>#DIV/0!</v>
      </c>
      <c r="H40" s="77" t="e">
        <f>PERCENTILE(J40:AA40,0.75)</f>
        <v>#NUM!</v>
      </c>
      <c r="I40" s="87" t="e">
        <f>PERCENTILE(J40:AA40,0.9)</f>
        <v>#NUM!</v>
      </c>
      <c r="J40" s="32"/>
      <c r="K40" s="33"/>
      <c r="L40" s="31"/>
      <c r="M40" s="32"/>
      <c r="N40" s="33"/>
      <c r="O40" s="33"/>
      <c r="P40" s="33"/>
      <c r="Q40" s="33"/>
      <c r="R40" s="33"/>
      <c r="S40" s="33"/>
      <c r="T40" s="33"/>
      <c r="U40" s="33"/>
      <c r="V40" s="33"/>
      <c r="W40" s="33"/>
      <c r="X40" s="31"/>
      <c r="Y40" s="33"/>
      <c r="Z40" s="33"/>
      <c r="AA40" s="31"/>
    </row>
    <row r="41" spans="1:27" x14ac:dyDescent="0.25">
      <c r="A41" s="36" t="s">
        <v>89</v>
      </c>
      <c r="B41" s="108" t="s">
        <v>62</v>
      </c>
      <c r="C41" s="40">
        <f>COUNT(J41:AH41)</f>
        <v>2</v>
      </c>
      <c r="D41" s="71">
        <f>MIN(J41:AA41)</f>
        <v>5.3</v>
      </c>
      <c r="E41" s="71">
        <f>AVERAGE(J41:AA41)</f>
        <v>5.65</v>
      </c>
      <c r="F41" s="71">
        <f>MAX(K41:AB41)</f>
        <v>6</v>
      </c>
      <c r="G41" s="77">
        <f t="shared" si="0"/>
        <v>0.4949747468305834</v>
      </c>
      <c r="H41" s="63">
        <f>PERCENTILE(J41:AA41,0.75)</f>
        <v>5.8250000000000002</v>
      </c>
      <c r="I41" s="91">
        <f>PERCENTILE(J41:AA41,0.9)</f>
        <v>5.93</v>
      </c>
      <c r="J41" s="32">
        <v>5.3</v>
      </c>
      <c r="K41" s="33"/>
      <c r="L41" s="31"/>
      <c r="M41" s="32"/>
      <c r="N41" s="33"/>
      <c r="O41" s="33"/>
      <c r="P41" s="33"/>
      <c r="Q41" s="33"/>
      <c r="R41" s="33"/>
      <c r="S41" s="33"/>
      <c r="T41" s="33"/>
      <c r="U41" s="33"/>
      <c r="V41" s="33"/>
      <c r="W41" s="33"/>
      <c r="X41" s="31"/>
      <c r="Y41" s="33">
        <v>6</v>
      </c>
      <c r="Z41" s="33"/>
      <c r="AA41" s="31"/>
    </row>
    <row r="42" spans="1:27" x14ac:dyDescent="0.25">
      <c r="A42" s="36" t="s">
        <v>90</v>
      </c>
      <c r="B42" s="108" t="s">
        <v>62</v>
      </c>
      <c r="C42" s="40">
        <f>COUNT(J42:AH42)</f>
        <v>0</v>
      </c>
      <c r="D42" s="71">
        <f>MIN(J42:AA42)</f>
        <v>0</v>
      </c>
      <c r="E42" s="74" t="e">
        <f>AVERAGE(J42:AA42)</f>
        <v>#DIV/0!</v>
      </c>
      <c r="F42" s="71">
        <f>MAX(K42:AB42)</f>
        <v>0</v>
      </c>
      <c r="G42" s="77" t="e">
        <f t="shared" si="0"/>
        <v>#DIV/0!</v>
      </c>
      <c r="H42" s="77" t="e">
        <f>PERCENTILE(J42:AA42,0.75)</f>
        <v>#NUM!</v>
      </c>
      <c r="I42" s="87" t="e">
        <f>PERCENTILE(J42:AA42,0.9)</f>
        <v>#NUM!</v>
      </c>
      <c r="J42" s="32"/>
      <c r="K42" s="33"/>
      <c r="L42" s="31"/>
      <c r="M42" s="32"/>
      <c r="N42" s="33"/>
      <c r="O42" s="33"/>
      <c r="P42" s="33"/>
      <c r="Q42" s="33"/>
      <c r="R42" s="33"/>
      <c r="S42" s="33"/>
      <c r="T42" s="33"/>
      <c r="U42" s="33"/>
      <c r="V42" s="33"/>
      <c r="W42" s="33"/>
      <c r="X42" s="31"/>
      <c r="Y42" s="33"/>
      <c r="Z42" s="33"/>
      <c r="AA42" s="31"/>
    </row>
    <row r="43" spans="1:27" x14ac:dyDescent="0.25">
      <c r="A43" s="36"/>
      <c r="B43" s="108"/>
      <c r="C43" s="40"/>
      <c r="D43" s="74"/>
      <c r="E43" s="74"/>
      <c r="F43" s="74"/>
      <c r="G43" s="77"/>
      <c r="H43" s="77"/>
      <c r="I43" s="87"/>
      <c r="J43" s="32"/>
      <c r="K43" s="33"/>
      <c r="L43" s="31"/>
      <c r="M43" s="32"/>
      <c r="N43" s="33"/>
      <c r="O43" s="33"/>
      <c r="P43" s="33"/>
      <c r="Q43" s="33"/>
      <c r="R43" s="33"/>
      <c r="S43" s="33"/>
      <c r="T43" s="33"/>
      <c r="U43" s="33"/>
      <c r="V43" s="33"/>
      <c r="W43" s="33"/>
      <c r="X43" s="31"/>
      <c r="Y43" s="33"/>
      <c r="Z43" s="33"/>
      <c r="AA43" s="31"/>
    </row>
    <row r="44" spans="1:27" x14ac:dyDescent="0.25">
      <c r="A44" s="25" t="s">
        <v>91</v>
      </c>
      <c r="B44" s="108"/>
      <c r="C44" s="40"/>
      <c r="D44" s="74"/>
      <c r="E44" s="74"/>
      <c r="F44" s="74"/>
      <c r="G44" s="77"/>
      <c r="H44" s="77"/>
      <c r="I44" s="87"/>
      <c r="J44" s="32"/>
      <c r="K44" s="33"/>
      <c r="L44" s="31"/>
      <c r="M44" s="32"/>
      <c r="N44" s="33"/>
      <c r="O44" s="33"/>
      <c r="P44" s="33"/>
      <c r="Q44" s="33"/>
      <c r="R44" s="33"/>
      <c r="S44" s="33"/>
      <c r="T44" s="33"/>
      <c r="U44" s="33"/>
      <c r="V44" s="33"/>
      <c r="W44" s="33"/>
      <c r="X44" s="31"/>
      <c r="Y44" s="33"/>
      <c r="Z44" s="33"/>
      <c r="AA44" s="31"/>
    </row>
    <row r="45" spans="1:27" x14ac:dyDescent="0.25">
      <c r="A45" s="36" t="s">
        <v>92</v>
      </c>
      <c r="B45" s="108" t="s">
        <v>62</v>
      </c>
      <c r="C45" s="40">
        <f>COUNT(J45:AH45)</f>
        <v>2</v>
      </c>
      <c r="D45" s="72">
        <f>MIN(J45:AA45)</f>
        <v>0.61</v>
      </c>
      <c r="E45" s="72">
        <f>AVERAGE(J45:AA45)</f>
        <v>0.90500000000000003</v>
      </c>
      <c r="F45" s="71">
        <f>MAX(K45:AB45)</f>
        <v>1.2</v>
      </c>
      <c r="G45" s="77">
        <f t="shared" si="0"/>
        <v>0.41719300090006306</v>
      </c>
      <c r="H45" s="63">
        <f>PERCENTILE(J45:AA45,0.75)</f>
        <v>1.0525</v>
      </c>
      <c r="I45" s="91">
        <f>PERCENTILE(J45:AA45,0.9)</f>
        <v>1.141</v>
      </c>
      <c r="J45" s="32">
        <v>0.61</v>
      </c>
      <c r="K45" s="33"/>
      <c r="L45" s="31"/>
      <c r="M45" s="32"/>
      <c r="N45" s="33"/>
      <c r="O45" s="33"/>
      <c r="P45" s="33"/>
      <c r="Q45" s="33"/>
      <c r="R45" s="33"/>
      <c r="S45" s="33"/>
      <c r="T45" s="33"/>
      <c r="U45" s="33"/>
      <c r="V45" s="33"/>
      <c r="W45" s="33"/>
      <c r="X45" s="31"/>
      <c r="Y45" s="33">
        <v>1.2</v>
      </c>
      <c r="Z45" s="33"/>
      <c r="AA45" s="31"/>
    </row>
    <row r="46" spans="1:27" s="37" customFormat="1" x14ac:dyDescent="0.25">
      <c r="A46" s="36"/>
      <c r="B46" s="107"/>
      <c r="C46" s="40"/>
      <c r="D46" s="74"/>
      <c r="E46" s="74"/>
      <c r="F46" s="74"/>
      <c r="G46" s="77"/>
      <c r="H46" s="77"/>
      <c r="I46" s="87"/>
      <c r="J46" s="32"/>
      <c r="K46" s="33"/>
      <c r="L46" s="31"/>
      <c r="M46" s="32"/>
      <c r="N46" s="33"/>
      <c r="O46" s="33"/>
      <c r="P46" s="33"/>
      <c r="Q46" s="33"/>
      <c r="R46" s="33"/>
      <c r="S46" s="33"/>
      <c r="T46" s="33"/>
      <c r="U46" s="33"/>
      <c r="V46" s="33"/>
      <c r="W46" s="33"/>
      <c r="X46" s="31"/>
      <c r="Y46" s="33"/>
      <c r="Z46" s="33"/>
      <c r="AA46" s="31"/>
    </row>
    <row r="47" spans="1:27" x14ac:dyDescent="0.25">
      <c r="A47" s="25" t="s">
        <v>93</v>
      </c>
      <c r="B47" s="107"/>
      <c r="C47" s="40"/>
      <c r="D47" s="74"/>
      <c r="E47" s="74"/>
      <c r="F47" s="74"/>
      <c r="G47" s="77"/>
      <c r="H47" s="77"/>
      <c r="I47" s="87"/>
      <c r="J47" s="32"/>
      <c r="K47" s="33"/>
      <c r="L47" s="31"/>
      <c r="M47" s="32"/>
      <c r="N47" s="33"/>
      <c r="O47" s="33"/>
      <c r="P47" s="33"/>
      <c r="Q47" s="33"/>
      <c r="R47" s="33"/>
      <c r="S47" s="33"/>
      <c r="T47" s="33"/>
      <c r="U47" s="33"/>
      <c r="V47" s="33"/>
      <c r="W47" s="33"/>
      <c r="X47" s="31"/>
      <c r="Y47" s="33"/>
      <c r="Z47" s="33"/>
      <c r="AA47" s="31"/>
    </row>
    <row r="48" spans="1:27" x14ac:dyDescent="0.25">
      <c r="A48" s="36" t="s">
        <v>95</v>
      </c>
      <c r="B48" s="37" t="s">
        <v>62</v>
      </c>
      <c r="C48" s="40">
        <f>COUNT(J48:AH48)</f>
        <v>0</v>
      </c>
      <c r="D48" s="71">
        <f>MIN(J48:AA48)</f>
        <v>0</v>
      </c>
      <c r="E48" s="74" t="e">
        <f>AVERAGE(J48:AA48)</f>
        <v>#DIV/0!</v>
      </c>
      <c r="F48" s="71">
        <f>MAX(K48:AB48)</f>
        <v>0</v>
      </c>
      <c r="G48" s="77" t="e">
        <f t="shared" si="0"/>
        <v>#DIV/0!</v>
      </c>
      <c r="H48" s="77" t="e">
        <f>PERCENTILE(J48:AA48,0.75)</f>
        <v>#NUM!</v>
      </c>
      <c r="I48" s="87" t="e">
        <f>PERCENTILE(J48:AA48,0.9)</f>
        <v>#NUM!</v>
      </c>
      <c r="J48" s="32"/>
      <c r="K48" s="33"/>
      <c r="L48" s="31"/>
      <c r="M48" s="32"/>
      <c r="N48" s="33"/>
      <c r="O48" s="33"/>
      <c r="P48" s="33"/>
      <c r="Q48" s="33"/>
      <c r="R48" s="33"/>
      <c r="S48" s="33"/>
      <c r="T48" s="33"/>
      <c r="U48" s="33"/>
      <c r="V48" s="33"/>
      <c r="W48" s="33"/>
      <c r="X48" s="31"/>
      <c r="Y48" s="33"/>
      <c r="Z48" s="33"/>
      <c r="AA48" s="31"/>
    </row>
    <row r="49" spans="1:28" x14ac:dyDescent="0.25">
      <c r="A49" s="36" t="s">
        <v>96</v>
      </c>
      <c r="B49" s="37" t="s">
        <v>62</v>
      </c>
      <c r="C49" s="40">
        <f>COUNT(J49:AH49)</f>
        <v>0</v>
      </c>
      <c r="D49" s="71">
        <f>MIN(J49:AA49)</f>
        <v>0</v>
      </c>
      <c r="E49" s="74" t="e">
        <f>AVERAGE(J49:AA49)</f>
        <v>#DIV/0!</v>
      </c>
      <c r="F49" s="71">
        <f>MAX(K49:AB49)</f>
        <v>0</v>
      </c>
      <c r="G49" s="77" t="e">
        <f t="shared" si="0"/>
        <v>#DIV/0!</v>
      </c>
      <c r="H49" s="77" t="e">
        <f>PERCENTILE(J49:AA49,0.75)</f>
        <v>#NUM!</v>
      </c>
      <c r="I49" s="87" t="e">
        <f>PERCENTILE(J49:AA49,0.9)</f>
        <v>#NUM!</v>
      </c>
      <c r="J49" s="32"/>
      <c r="K49" s="33"/>
      <c r="L49" s="31"/>
      <c r="M49" s="32"/>
      <c r="N49" s="33"/>
      <c r="O49" s="33"/>
      <c r="P49" s="33"/>
      <c r="Q49" s="33"/>
      <c r="R49" s="33"/>
      <c r="S49" s="33"/>
      <c r="T49" s="33"/>
      <c r="U49" s="33"/>
      <c r="V49" s="33"/>
      <c r="W49" s="33"/>
      <c r="X49" s="31"/>
      <c r="Y49" s="33"/>
      <c r="Z49" s="33"/>
      <c r="AA49" s="31"/>
    </row>
    <row r="50" spans="1:28" x14ac:dyDescent="0.25">
      <c r="A50" s="36" t="s">
        <v>98</v>
      </c>
      <c r="B50" s="37" t="s">
        <v>62</v>
      </c>
      <c r="C50" s="40">
        <f>COUNT(J50:AH50)</f>
        <v>0</v>
      </c>
      <c r="D50" s="71">
        <f>MIN(J50:AA50)</f>
        <v>0</v>
      </c>
      <c r="E50" s="74" t="e">
        <f>AVERAGE(J50:AA50)</f>
        <v>#DIV/0!</v>
      </c>
      <c r="F50" s="71">
        <f>MAX(K50:AB50)</f>
        <v>0</v>
      </c>
      <c r="G50" s="77" t="e">
        <f t="shared" si="0"/>
        <v>#DIV/0!</v>
      </c>
      <c r="H50" s="77" t="e">
        <f>PERCENTILE(J50:AA50,0.75)</f>
        <v>#NUM!</v>
      </c>
      <c r="I50" s="87" t="e">
        <f>PERCENTILE(J50:AA50,0.9)</f>
        <v>#NUM!</v>
      </c>
      <c r="J50" s="32"/>
      <c r="K50" s="33"/>
      <c r="L50" s="31"/>
      <c r="M50" s="32"/>
      <c r="N50" s="33"/>
      <c r="O50" s="33"/>
      <c r="P50" s="33"/>
      <c r="Q50" s="33"/>
      <c r="R50" s="33"/>
      <c r="S50" s="33"/>
      <c r="T50" s="33"/>
      <c r="U50" s="33"/>
      <c r="V50" s="33"/>
      <c r="W50" s="33"/>
      <c r="X50" s="31"/>
      <c r="Y50" s="33"/>
      <c r="Z50" s="33"/>
      <c r="AA50" s="31"/>
    </row>
    <row r="51" spans="1:28" x14ac:dyDescent="0.25">
      <c r="A51" s="36" t="s">
        <v>99</v>
      </c>
      <c r="B51" s="37" t="s">
        <v>62</v>
      </c>
      <c r="C51" s="40">
        <f>COUNT(J51:AH51)</f>
        <v>0</v>
      </c>
      <c r="D51" s="71">
        <f>MIN(J51:AA51)</f>
        <v>0</v>
      </c>
      <c r="E51" s="74" t="e">
        <f>AVERAGE(J51:AA51)</f>
        <v>#DIV/0!</v>
      </c>
      <c r="F51" s="71">
        <f>MAX(K51:AB51)</f>
        <v>0</v>
      </c>
      <c r="G51" s="77" t="e">
        <f t="shared" si="0"/>
        <v>#DIV/0!</v>
      </c>
      <c r="H51" s="77" t="e">
        <f>PERCENTILE(J51:AA51,0.75)</f>
        <v>#NUM!</v>
      </c>
      <c r="I51" s="87" t="e">
        <f>PERCENTILE(J51:AA51,0.9)</f>
        <v>#NUM!</v>
      </c>
      <c r="J51" s="32"/>
      <c r="K51" s="33"/>
      <c r="L51" s="31"/>
      <c r="M51" s="32"/>
      <c r="N51" s="33"/>
      <c r="O51" s="33"/>
      <c r="P51" s="33"/>
      <c r="Q51" s="33"/>
      <c r="R51" s="33"/>
      <c r="S51" s="33"/>
      <c r="T51" s="33"/>
      <c r="U51" s="33"/>
      <c r="V51" s="33"/>
      <c r="W51" s="33"/>
      <c r="X51" s="31"/>
      <c r="Y51" s="33"/>
      <c r="Z51" s="33"/>
      <c r="AA51" s="31"/>
    </row>
    <row r="52" spans="1:28" x14ac:dyDescent="0.25">
      <c r="A52" s="24" t="s">
        <v>100</v>
      </c>
      <c r="B52" s="22" t="s">
        <v>62</v>
      </c>
      <c r="C52" s="82">
        <f>COUNT(J52:AH52)</f>
        <v>0</v>
      </c>
      <c r="D52" s="178">
        <f>MIN(J52:AA52)</f>
        <v>0</v>
      </c>
      <c r="E52" s="88" t="e">
        <f>AVERAGE(J52:AA52)</f>
        <v>#DIV/0!</v>
      </c>
      <c r="F52" s="178">
        <f>MAX(K52:AB52)</f>
        <v>0</v>
      </c>
      <c r="G52" s="89" t="e">
        <f t="shared" si="0"/>
        <v>#DIV/0!</v>
      </c>
      <c r="H52" s="89" t="e">
        <f>PERCENTILE(J52:AA52,0.75)</f>
        <v>#NUM!</v>
      </c>
      <c r="I52" s="90" t="e">
        <f>PERCENTILE(J52:AA52,0.9)</f>
        <v>#NUM!</v>
      </c>
      <c r="J52" s="17"/>
      <c r="K52" s="18"/>
      <c r="L52" s="19"/>
      <c r="M52" s="17"/>
      <c r="N52" s="18"/>
      <c r="O52" s="18"/>
      <c r="P52" s="18"/>
      <c r="Q52" s="18"/>
      <c r="R52" s="18"/>
      <c r="S52" s="18"/>
      <c r="T52" s="18"/>
      <c r="U52" s="18"/>
      <c r="V52" s="18"/>
      <c r="W52" s="18"/>
      <c r="X52" s="19"/>
      <c r="Y52" s="18"/>
      <c r="Z52" s="18"/>
      <c r="AA52" s="19"/>
    </row>
    <row r="53" spans="1:28" x14ac:dyDescent="0.25">
      <c r="J53" s="495">
        <f t="shared" ref="J53:AA53" si="13">COUNTA(J9:J52)</f>
        <v>22</v>
      </c>
      <c r="K53" s="495">
        <f t="shared" si="13"/>
        <v>10</v>
      </c>
      <c r="L53" s="495">
        <f t="shared" si="13"/>
        <v>10</v>
      </c>
      <c r="M53" s="495">
        <f t="shared" si="13"/>
        <v>10</v>
      </c>
      <c r="N53" s="495">
        <f t="shared" si="13"/>
        <v>10</v>
      </c>
      <c r="O53" s="495">
        <f t="shared" si="13"/>
        <v>10</v>
      </c>
      <c r="P53" s="494">
        <f t="shared" si="13"/>
        <v>10</v>
      </c>
      <c r="Q53" s="494">
        <f t="shared" si="13"/>
        <v>10</v>
      </c>
      <c r="R53" s="494">
        <f t="shared" si="13"/>
        <v>10</v>
      </c>
      <c r="S53" s="494">
        <f t="shared" si="13"/>
        <v>10</v>
      </c>
      <c r="T53" s="494">
        <f t="shared" si="13"/>
        <v>10</v>
      </c>
      <c r="U53" s="494">
        <f t="shared" si="13"/>
        <v>10</v>
      </c>
      <c r="V53" s="494">
        <f t="shared" si="13"/>
        <v>10</v>
      </c>
      <c r="W53" s="494">
        <f t="shared" si="13"/>
        <v>10</v>
      </c>
      <c r="X53" s="494">
        <f t="shared" si="13"/>
        <v>10</v>
      </c>
      <c r="Y53" s="494">
        <f t="shared" si="13"/>
        <v>22</v>
      </c>
      <c r="Z53" s="494">
        <f t="shared" si="13"/>
        <v>10</v>
      </c>
      <c r="AA53" s="494">
        <f t="shared" si="13"/>
        <v>10</v>
      </c>
      <c r="AB53" s="494">
        <f>SUM(J53:AA53)</f>
        <v>204</v>
      </c>
    </row>
    <row r="54" spans="1:28" x14ac:dyDescent="0.25">
      <c r="A54" s="94" t="s">
        <v>214</v>
      </c>
    </row>
  </sheetData>
  <sheetProtection algorithmName="SHA-512" hashValue="vBAHbw5Duvmj9nD8gaXIsDAGDzvJPrDf4qDoqYMSrg6pYBPJPAiIb5Eb0hPdu4Dptb9NYR1mCAZBt2xArpwbLw==" saltValue="MD8u3fwd/JvEzX9cWzwFNw==" spinCount="100000" sheet="1" objects="1" scenarios="1"/>
  <mergeCells count="6">
    <mergeCell ref="J3:L3"/>
    <mergeCell ref="Y3:AA3"/>
    <mergeCell ref="J4:L4"/>
    <mergeCell ref="Y4:AA4"/>
    <mergeCell ref="M3:X3"/>
    <mergeCell ref="M4:X4"/>
  </mergeCells>
  <conditionalFormatting sqref="C9:C52">
    <cfRule type="colorScale" priority="1">
      <colorScale>
        <cfvo type="num" val="0"/>
        <cfvo type="num" val="1"/>
        <cfvo type="num" val="5"/>
        <color theme="5"/>
        <color theme="9"/>
        <color theme="6"/>
      </colorScale>
    </cfRule>
  </conditionalFormatting>
  <hyperlinks>
    <hyperlink ref="J5" location="Referencer!A17" display="[13]" xr:uid="{00000000-0004-0000-1600-000000000000}"/>
    <hyperlink ref="M5" location="Referencer!A50" display="[45]" xr:uid="{00000000-0004-0000-1600-000001000000}"/>
  </hyperlinks>
  <pageMargins left="0.70866141732283472" right="0.70866141732283472" top="0.74803149606299213" bottom="0.74803149606299213" header="0.31496062992125984" footer="0.31496062992125984"/>
  <pageSetup paperSize="8" scale="48" orientation="landscape"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499984740745262"/>
  </sheetPr>
  <dimension ref="A1:N54"/>
  <sheetViews>
    <sheetView zoomScale="90" zoomScaleNormal="90" workbookViewId="0">
      <pane xSplit="1" topLeftCell="B1" activePane="topRight" state="frozen"/>
      <selection pane="topRight" activeCell="F12" sqref="F12"/>
    </sheetView>
  </sheetViews>
  <sheetFormatPr defaultRowHeight="15" x14ac:dyDescent="0.25"/>
  <cols>
    <col min="1" max="1" width="24.5703125" bestFit="1" customWidth="1"/>
    <col min="2" max="2" width="6.5703125" bestFit="1" customWidth="1"/>
    <col min="3" max="6" width="15.7109375" customWidth="1"/>
    <col min="7" max="7" width="17" bestFit="1" customWidth="1"/>
    <col min="8" max="9" width="15.7109375" customWidth="1"/>
    <col min="10" max="13" width="15.140625" style="45" customWidth="1"/>
    <col min="14" max="14" width="17.28515625" style="45" customWidth="1"/>
  </cols>
  <sheetData>
    <row r="1" spans="1:14" s="37" customFormat="1" ht="18.75" x14ac:dyDescent="0.3">
      <c r="A1" s="679" t="s">
        <v>23</v>
      </c>
      <c r="B1" s="679"/>
      <c r="C1" s="679"/>
      <c r="D1" s="679"/>
      <c r="E1" s="679"/>
      <c r="F1" s="679"/>
      <c r="G1" s="679"/>
      <c r="J1" s="33"/>
      <c r="K1" s="33"/>
      <c r="L1" s="33"/>
      <c r="M1" s="33"/>
      <c r="N1" s="33"/>
    </row>
    <row r="2" spans="1:14" s="202" customFormat="1" ht="18.75" x14ac:dyDescent="0.3"/>
    <row r="3" spans="1:14" s="14" customFormat="1" x14ac:dyDescent="0.25">
      <c r="A3" s="179" t="s">
        <v>118</v>
      </c>
      <c r="B3" s="232"/>
      <c r="C3" s="179"/>
      <c r="D3" s="281"/>
      <c r="E3" s="180"/>
      <c r="F3" s="281"/>
      <c r="G3" s="180"/>
      <c r="H3" s="180"/>
      <c r="I3" s="183"/>
      <c r="J3" s="180"/>
      <c r="K3" s="180"/>
      <c r="L3" s="180"/>
      <c r="M3" s="180"/>
      <c r="N3" s="183"/>
    </row>
    <row r="4" spans="1:14" s="14" customFormat="1" x14ac:dyDescent="0.25">
      <c r="A4" s="181" t="s">
        <v>145</v>
      </c>
      <c r="B4" s="10"/>
      <c r="C4" s="181"/>
      <c r="D4" s="282"/>
      <c r="E4" s="182"/>
      <c r="F4" s="282"/>
      <c r="G4" s="182"/>
      <c r="H4" s="182"/>
      <c r="I4" s="184"/>
      <c r="J4" s="182"/>
      <c r="K4" s="182"/>
      <c r="L4" s="182"/>
      <c r="M4" s="182"/>
      <c r="N4" s="184"/>
    </row>
    <row r="5" spans="1:14" s="14" customFormat="1" x14ac:dyDescent="0.25">
      <c r="A5" s="181" t="s">
        <v>37</v>
      </c>
      <c r="B5" s="10"/>
      <c r="C5" s="181"/>
      <c r="D5" s="282"/>
      <c r="E5" s="182"/>
      <c r="F5" s="282"/>
      <c r="G5" s="182"/>
      <c r="H5" s="182"/>
      <c r="I5" s="184"/>
      <c r="J5" s="33"/>
      <c r="K5" s="33"/>
      <c r="L5" s="33"/>
      <c r="M5" s="33"/>
      <c r="N5" s="86"/>
    </row>
    <row r="6" spans="1:14" s="45" customFormat="1" x14ac:dyDescent="0.25">
      <c r="A6" s="32" t="s">
        <v>104</v>
      </c>
      <c r="B6" s="38"/>
      <c r="C6" s="32"/>
      <c r="D6" s="33"/>
      <c r="E6" s="33"/>
      <c r="F6" s="33"/>
      <c r="G6" s="33"/>
      <c r="H6" s="33"/>
      <c r="I6" s="31"/>
      <c r="J6" s="33"/>
      <c r="K6" s="33"/>
      <c r="L6" s="33"/>
      <c r="M6" s="33"/>
      <c r="N6" s="31"/>
    </row>
    <row r="7" spans="1:14" s="14" customFormat="1" x14ac:dyDescent="0.25">
      <c r="A7" s="60" t="s">
        <v>219</v>
      </c>
      <c r="B7" s="105"/>
      <c r="C7" s="15" t="s">
        <v>104</v>
      </c>
      <c r="D7" s="16" t="s">
        <v>383</v>
      </c>
      <c r="E7" s="16" t="s">
        <v>208</v>
      </c>
      <c r="F7" s="16" t="s">
        <v>384</v>
      </c>
      <c r="G7" s="16" t="s">
        <v>446</v>
      </c>
      <c r="H7" s="16" t="s">
        <v>227</v>
      </c>
      <c r="I7" s="61" t="s">
        <v>209</v>
      </c>
      <c r="J7" s="16"/>
      <c r="K7" s="16"/>
      <c r="L7" s="16"/>
      <c r="M7" s="16"/>
      <c r="N7" s="61"/>
    </row>
    <row r="8" spans="1:14" x14ac:dyDescent="0.25">
      <c r="A8" s="25" t="s">
        <v>49</v>
      </c>
      <c r="B8" s="106" t="s">
        <v>50</v>
      </c>
      <c r="C8" s="25"/>
      <c r="D8" s="26"/>
      <c r="E8" s="26"/>
      <c r="F8" s="26"/>
      <c r="G8" s="26"/>
      <c r="H8" s="26"/>
      <c r="I8" s="109"/>
      <c r="J8" s="28"/>
      <c r="K8" s="28"/>
      <c r="L8" s="28"/>
      <c r="M8" s="28"/>
      <c r="N8" s="31"/>
    </row>
    <row r="9" spans="1:14" x14ac:dyDescent="0.25">
      <c r="A9" s="36" t="s">
        <v>51</v>
      </c>
      <c r="B9" s="37" t="s">
        <v>231</v>
      </c>
      <c r="C9" s="40">
        <f>COUNT(J9:N9)</f>
        <v>0</v>
      </c>
      <c r="D9" s="71">
        <f>MIN(J9:N9)</f>
        <v>0</v>
      </c>
      <c r="E9" s="74" t="e">
        <f>AVERAGE(J9:N9)</f>
        <v>#DIV/0!</v>
      </c>
      <c r="F9" s="71">
        <f>MAX(J9:N9)</f>
        <v>0</v>
      </c>
      <c r="G9" s="63" t="e">
        <f>STDEV(J9:N9)</f>
        <v>#DIV/0!</v>
      </c>
      <c r="H9" s="63" t="e">
        <f>PERCENTILE(J9:N9,0.75)</f>
        <v>#NUM!</v>
      </c>
      <c r="I9" s="91" t="e">
        <f>PERCENTILE(J9:N9,0.9)</f>
        <v>#NUM!</v>
      </c>
      <c r="J9" s="33"/>
      <c r="K9" s="33"/>
      <c r="L9" s="33"/>
      <c r="M9" s="33"/>
      <c r="N9" s="31"/>
    </row>
    <row r="10" spans="1:14" x14ac:dyDescent="0.25">
      <c r="A10" s="36" t="s">
        <v>52</v>
      </c>
      <c r="B10" s="107" t="s">
        <v>53</v>
      </c>
      <c r="C10" s="40">
        <f t="shared" ref="C10:C52" si="0">COUNT(J10:N10)</f>
        <v>0</v>
      </c>
      <c r="D10" s="71">
        <f t="shared" ref="D10:D52" si="1">MIN(J10:N10)</f>
        <v>0</v>
      </c>
      <c r="E10" s="74" t="e">
        <f t="shared" ref="E10:E52" si="2">AVERAGE(J10:N10)</f>
        <v>#DIV/0!</v>
      </c>
      <c r="F10" s="71">
        <f t="shared" ref="F10:F52" si="3">MAX(J10:N10)</f>
        <v>0</v>
      </c>
      <c r="G10" s="63" t="e">
        <f t="shared" ref="G10:G52" si="4">STDEV(J10:N10)</f>
        <v>#DIV/0!</v>
      </c>
      <c r="H10" s="63" t="e">
        <f t="shared" ref="H10:H52" si="5">PERCENTILE(J10:N10,0.75)</f>
        <v>#NUM!</v>
      </c>
      <c r="I10" s="91" t="e">
        <f t="shared" ref="I10:I52" si="6">PERCENTILE(J10:N10,0.9)</f>
        <v>#NUM!</v>
      </c>
      <c r="J10" s="33"/>
      <c r="K10" s="33"/>
      <c r="L10" s="33"/>
      <c r="M10" s="33"/>
      <c r="N10" s="31"/>
    </row>
    <row r="11" spans="1:14" x14ac:dyDescent="0.25">
      <c r="A11" s="36" t="s">
        <v>54</v>
      </c>
      <c r="B11" s="107" t="s">
        <v>53</v>
      </c>
      <c r="C11" s="40">
        <f t="shared" si="0"/>
        <v>0</v>
      </c>
      <c r="D11" s="71">
        <f t="shared" si="1"/>
        <v>0</v>
      </c>
      <c r="E11" s="74" t="e">
        <f t="shared" si="2"/>
        <v>#DIV/0!</v>
      </c>
      <c r="F11" s="71">
        <f t="shared" si="3"/>
        <v>0</v>
      </c>
      <c r="G11" s="63" t="e">
        <f t="shared" si="4"/>
        <v>#DIV/0!</v>
      </c>
      <c r="H11" s="63" t="e">
        <f t="shared" si="5"/>
        <v>#NUM!</v>
      </c>
      <c r="I11" s="91" t="e">
        <f t="shared" si="6"/>
        <v>#NUM!</v>
      </c>
      <c r="J11" s="33"/>
      <c r="K11" s="33"/>
      <c r="L11" s="33"/>
      <c r="M11" s="33"/>
      <c r="N11" s="31"/>
    </row>
    <row r="12" spans="1:14" x14ac:dyDescent="0.25">
      <c r="A12" s="36" t="s">
        <v>55</v>
      </c>
      <c r="B12" s="107" t="s">
        <v>53</v>
      </c>
      <c r="C12" s="40">
        <f t="shared" si="0"/>
        <v>0</v>
      </c>
      <c r="D12" s="71">
        <f t="shared" si="1"/>
        <v>0</v>
      </c>
      <c r="E12" s="74" t="e">
        <f t="shared" si="2"/>
        <v>#DIV/0!</v>
      </c>
      <c r="F12" s="71">
        <f t="shared" si="3"/>
        <v>0</v>
      </c>
      <c r="G12" s="63" t="e">
        <f t="shared" si="4"/>
        <v>#DIV/0!</v>
      </c>
      <c r="H12" s="63" t="e">
        <f t="shared" si="5"/>
        <v>#NUM!</v>
      </c>
      <c r="I12" s="91" t="e">
        <f t="shared" si="6"/>
        <v>#NUM!</v>
      </c>
      <c r="J12" s="33"/>
      <c r="K12" s="33"/>
      <c r="L12" s="33"/>
      <c r="M12" s="33"/>
      <c r="N12" s="31"/>
    </row>
    <row r="13" spans="1:14" x14ac:dyDescent="0.25">
      <c r="A13" s="36"/>
      <c r="B13" s="107"/>
      <c r="C13" s="40"/>
      <c r="D13" s="71"/>
      <c r="E13" s="74"/>
      <c r="F13" s="71"/>
      <c r="G13" s="63"/>
      <c r="H13" s="63"/>
      <c r="I13" s="91"/>
      <c r="J13" s="33"/>
      <c r="K13" s="33"/>
      <c r="L13" s="33"/>
      <c r="M13" s="33"/>
      <c r="N13" s="31"/>
    </row>
    <row r="14" spans="1:14" x14ac:dyDescent="0.25">
      <c r="A14" s="25" t="s">
        <v>56</v>
      </c>
      <c r="B14" s="106"/>
      <c r="C14" s="40"/>
      <c r="D14" s="71"/>
      <c r="E14" s="74"/>
      <c r="F14" s="71"/>
      <c r="G14" s="63"/>
      <c r="H14" s="63"/>
      <c r="I14" s="91"/>
      <c r="J14" s="28"/>
      <c r="K14" s="28"/>
      <c r="L14" s="28"/>
      <c r="M14" s="28"/>
      <c r="N14" s="31"/>
    </row>
    <row r="15" spans="1:14" x14ac:dyDescent="0.25">
      <c r="A15" s="36" t="s">
        <v>57</v>
      </c>
      <c r="B15" s="107" t="s">
        <v>53</v>
      </c>
      <c r="C15" s="40">
        <f t="shared" si="0"/>
        <v>0</v>
      </c>
      <c r="D15" s="71">
        <f t="shared" si="1"/>
        <v>0</v>
      </c>
      <c r="E15" s="74" t="e">
        <f t="shared" si="2"/>
        <v>#DIV/0!</v>
      </c>
      <c r="F15" s="71">
        <f t="shared" si="3"/>
        <v>0</v>
      </c>
      <c r="G15" s="63" t="e">
        <f t="shared" si="4"/>
        <v>#DIV/0!</v>
      </c>
      <c r="H15" s="63" t="e">
        <f t="shared" si="5"/>
        <v>#NUM!</v>
      </c>
      <c r="I15" s="91" t="e">
        <f t="shared" si="6"/>
        <v>#NUM!</v>
      </c>
      <c r="J15" s="33"/>
      <c r="K15" s="33"/>
      <c r="L15" s="33"/>
      <c r="M15" s="33"/>
      <c r="N15" s="31"/>
    </row>
    <row r="16" spans="1:14" x14ac:dyDescent="0.25">
      <c r="A16" s="36" t="s">
        <v>59</v>
      </c>
      <c r="B16" s="107" t="s">
        <v>53</v>
      </c>
      <c r="C16" s="40">
        <f t="shared" si="0"/>
        <v>0</v>
      </c>
      <c r="D16" s="71">
        <f t="shared" si="1"/>
        <v>0</v>
      </c>
      <c r="E16" s="74" t="e">
        <f t="shared" si="2"/>
        <v>#DIV/0!</v>
      </c>
      <c r="F16" s="71">
        <f t="shared" si="3"/>
        <v>0</v>
      </c>
      <c r="G16" s="63" t="e">
        <f t="shared" si="4"/>
        <v>#DIV/0!</v>
      </c>
      <c r="H16" s="63" t="e">
        <f t="shared" si="5"/>
        <v>#NUM!</v>
      </c>
      <c r="I16" s="91" t="e">
        <f t="shared" si="6"/>
        <v>#NUM!</v>
      </c>
      <c r="J16" s="33"/>
      <c r="K16" s="33"/>
      <c r="L16" s="33"/>
      <c r="M16" s="33"/>
      <c r="N16" s="31"/>
    </row>
    <row r="17" spans="1:14" x14ac:dyDescent="0.25">
      <c r="A17" s="36"/>
      <c r="B17" s="107"/>
      <c r="C17" s="40"/>
      <c r="D17" s="71"/>
      <c r="E17" s="74"/>
      <c r="F17" s="71"/>
      <c r="G17" s="63"/>
      <c r="H17" s="63"/>
      <c r="I17" s="91"/>
      <c r="J17" s="33"/>
      <c r="K17" s="33"/>
      <c r="L17" s="33"/>
      <c r="M17" s="33"/>
      <c r="N17" s="31"/>
    </row>
    <row r="18" spans="1:14" x14ac:dyDescent="0.25">
      <c r="A18" s="25" t="s">
        <v>60</v>
      </c>
      <c r="B18" s="106"/>
      <c r="C18" s="40"/>
      <c r="D18" s="71"/>
      <c r="E18" s="74"/>
      <c r="F18" s="71"/>
      <c r="G18" s="63"/>
      <c r="H18" s="63"/>
      <c r="I18" s="91"/>
      <c r="J18" s="28"/>
      <c r="K18" s="28"/>
      <c r="L18" s="28"/>
      <c r="M18" s="28"/>
      <c r="N18" s="31"/>
    </row>
    <row r="19" spans="1:14" x14ac:dyDescent="0.25">
      <c r="A19" s="36" t="s">
        <v>61</v>
      </c>
      <c r="B19" s="107" t="s">
        <v>62</v>
      </c>
      <c r="C19" s="40">
        <f t="shared" si="0"/>
        <v>0</v>
      </c>
      <c r="D19" s="71">
        <f t="shared" si="1"/>
        <v>0</v>
      </c>
      <c r="E19" s="74" t="e">
        <f t="shared" si="2"/>
        <v>#DIV/0!</v>
      </c>
      <c r="F19" s="71">
        <f t="shared" si="3"/>
        <v>0</v>
      </c>
      <c r="G19" s="63" t="e">
        <f t="shared" si="4"/>
        <v>#DIV/0!</v>
      </c>
      <c r="H19" s="63" t="e">
        <f t="shared" si="5"/>
        <v>#NUM!</v>
      </c>
      <c r="I19" s="91" t="e">
        <f t="shared" si="6"/>
        <v>#NUM!</v>
      </c>
      <c r="J19" s="33"/>
      <c r="K19" s="33"/>
      <c r="L19" s="33"/>
      <c r="M19" s="33"/>
      <c r="N19" s="31"/>
    </row>
    <row r="20" spans="1:14" x14ac:dyDescent="0.25">
      <c r="A20" s="36" t="s">
        <v>63</v>
      </c>
      <c r="B20" s="107" t="s">
        <v>62</v>
      </c>
      <c r="C20" s="40">
        <f t="shared" si="0"/>
        <v>0</v>
      </c>
      <c r="D20" s="71">
        <f t="shared" si="1"/>
        <v>0</v>
      </c>
      <c r="E20" s="74" t="e">
        <f t="shared" si="2"/>
        <v>#DIV/0!</v>
      </c>
      <c r="F20" s="71">
        <f t="shared" si="3"/>
        <v>0</v>
      </c>
      <c r="G20" s="63" t="e">
        <f t="shared" si="4"/>
        <v>#DIV/0!</v>
      </c>
      <c r="H20" s="63" t="e">
        <f t="shared" si="5"/>
        <v>#NUM!</v>
      </c>
      <c r="I20" s="91" t="e">
        <f t="shared" si="6"/>
        <v>#NUM!</v>
      </c>
      <c r="J20" s="33"/>
      <c r="K20" s="33"/>
      <c r="L20" s="33"/>
      <c r="M20" s="33"/>
      <c r="N20" s="31"/>
    </row>
    <row r="21" spans="1:14" x14ac:dyDescent="0.25">
      <c r="A21" s="36" t="s">
        <v>65</v>
      </c>
      <c r="B21" s="107" t="s">
        <v>62</v>
      </c>
      <c r="C21" s="40">
        <f t="shared" si="0"/>
        <v>0</v>
      </c>
      <c r="D21" s="71">
        <f t="shared" si="1"/>
        <v>0</v>
      </c>
      <c r="E21" s="74" t="e">
        <f t="shared" si="2"/>
        <v>#DIV/0!</v>
      </c>
      <c r="F21" s="71">
        <f t="shared" si="3"/>
        <v>0</v>
      </c>
      <c r="G21" s="63" t="e">
        <f t="shared" si="4"/>
        <v>#DIV/0!</v>
      </c>
      <c r="H21" s="63" t="e">
        <f t="shared" si="5"/>
        <v>#NUM!</v>
      </c>
      <c r="I21" s="91" t="e">
        <f t="shared" si="6"/>
        <v>#NUM!</v>
      </c>
      <c r="J21" s="33"/>
      <c r="K21" s="33"/>
      <c r="L21" s="33"/>
      <c r="M21" s="33"/>
      <c r="N21" s="31"/>
    </row>
    <row r="22" spans="1:14" x14ac:dyDescent="0.25">
      <c r="A22" s="36" t="s">
        <v>66</v>
      </c>
      <c r="B22" s="107" t="s">
        <v>62</v>
      </c>
      <c r="C22" s="40">
        <f t="shared" si="0"/>
        <v>0</v>
      </c>
      <c r="D22" s="71">
        <f t="shared" si="1"/>
        <v>0</v>
      </c>
      <c r="E22" s="74" t="e">
        <f t="shared" si="2"/>
        <v>#DIV/0!</v>
      </c>
      <c r="F22" s="71">
        <f t="shared" si="3"/>
        <v>0</v>
      </c>
      <c r="G22" s="63" t="e">
        <f t="shared" si="4"/>
        <v>#DIV/0!</v>
      </c>
      <c r="H22" s="63" t="e">
        <f t="shared" si="5"/>
        <v>#NUM!</v>
      </c>
      <c r="I22" s="91" t="e">
        <f t="shared" si="6"/>
        <v>#NUM!</v>
      </c>
      <c r="J22" s="33"/>
      <c r="K22" s="33"/>
      <c r="L22" s="33"/>
      <c r="M22" s="33"/>
      <c r="N22" s="31"/>
    </row>
    <row r="23" spans="1:14" x14ac:dyDescent="0.25">
      <c r="A23" s="36" t="s">
        <v>69</v>
      </c>
      <c r="B23" s="107" t="s">
        <v>62</v>
      </c>
      <c r="C23" s="40">
        <f t="shared" si="0"/>
        <v>0</v>
      </c>
      <c r="D23" s="71">
        <f t="shared" si="1"/>
        <v>0</v>
      </c>
      <c r="E23" s="74" t="e">
        <f t="shared" si="2"/>
        <v>#DIV/0!</v>
      </c>
      <c r="F23" s="71">
        <f t="shared" si="3"/>
        <v>0</v>
      </c>
      <c r="G23" s="63" t="e">
        <f t="shared" si="4"/>
        <v>#DIV/0!</v>
      </c>
      <c r="H23" s="63" t="e">
        <f t="shared" si="5"/>
        <v>#NUM!</v>
      </c>
      <c r="I23" s="91" t="e">
        <f t="shared" si="6"/>
        <v>#NUM!</v>
      </c>
      <c r="J23" s="33"/>
      <c r="K23" s="33"/>
      <c r="L23" s="33"/>
      <c r="M23" s="33"/>
      <c r="N23" s="31"/>
    </row>
    <row r="24" spans="1:14" x14ac:dyDescent="0.25">
      <c r="A24" s="36" t="s">
        <v>70</v>
      </c>
      <c r="B24" s="107" t="s">
        <v>62</v>
      </c>
      <c r="C24" s="40">
        <f t="shared" si="0"/>
        <v>0</v>
      </c>
      <c r="D24" s="71">
        <f t="shared" si="1"/>
        <v>0</v>
      </c>
      <c r="E24" s="74" t="e">
        <f t="shared" si="2"/>
        <v>#DIV/0!</v>
      </c>
      <c r="F24" s="71">
        <f t="shared" si="3"/>
        <v>0</v>
      </c>
      <c r="G24" s="63" t="e">
        <f t="shared" si="4"/>
        <v>#DIV/0!</v>
      </c>
      <c r="H24" s="63" t="e">
        <f t="shared" si="5"/>
        <v>#NUM!</v>
      </c>
      <c r="I24" s="91" t="e">
        <f t="shared" si="6"/>
        <v>#NUM!</v>
      </c>
      <c r="J24" s="33"/>
      <c r="K24" s="33"/>
      <c r="L24" s="33"/>
      <c r="M24" s="33"/>
      <c r="N24" s="31"/>
    </row>
    <row r="25" spans="1:14" x14ac:dyDescent="0.25">
      <c r="A25" s="36"/>
      <c r="B25" s="107"/>
      <c r="C25" s="40"/>
      <c r="D25" s="71"/>
      <c r="E25" s="74"/>
      <c r="F25" s="71"/>
      <c r="G25" s="63"/>
      <c r="H25" s="63"/>
      <c r="I25" s="91"/>
      <c r="J25" s="33"/>
      <c r="K25" s="33"/>
      <c r="L25" s="33"/>
      <c r="M25" s="33"/>
      <c r="N25" s="31"/>
    </row>
    <row r="26" spans="1:14" x14ac:dyDescent="0.25">
      <c r="A26" s="25" t="s">
        <v>71</v>
      </c>
      <c r="B26" s="108"/>
      <c r="C26" s="40"/>
      <c r="D26" s="71"/>
      <c r="E26" s="74"/>
      <c r="F26" s="71"/>
      <c r="G26" s="63"/>
      <c r="H26" s="63"/>
      <c r="I26" s="91"/>
      <c r="J26" s="41"/>
      <c r="K26" s="41"/>
      <c r="L26" s="41"/>
      <c r="M26" s="41"/>
      <c r="N26" s="31"/>
    </row>
    <row r="27" spans="1:14" x14ac:dyDescent="0.25">
      <c r="A27" s="36" t="s">
        <v>72</v>
      </c>
      <c r="B27" s="108" t="s">
        <v>62</v>
      </c>
      <c r="C27" s="40">
        <f t="shared" si="0"/>
        <v>0</v>
      </c>
      <c r="D27" s="71">
        <f t="shared" si="1"/>
        <v>0</v>
      </c>
      <c r="E27" s="74" t="e">
        <f t="shared" si="2"/>
        <v>#DIV/0!</v>
      </c>
      <c r="F27" s="71">
        <f t="shared" si="3"/>
        <v>0</v>
      </c>
      <c r="G27" s="63" t="e">
        <f t="shared" si="4"/>
        <v>#DIV/0!</v>
      </c>
      <c r="H27" s="63" t="e">
        <f t="shared" si="5"/>
        <v>#NUM!</v>
      </c>
      <c r="I27" s="91" t="e">
        <f t="shared" si="6"/>
        <v>#NUM!</v>
      </c>
      <c r="J27" s="41"/>
      <c r="K27" s="41"/>
      <c r="L27" s="41"/>
      <c r="M27" s="41"/>
      <c r="N27" s="31"/>
    </row>
    <row r="28" spans="1:14" x14ac:dyDescent="0.25">
      <c r="A28" s="36" t="s">
        <v>74</v>
      </c>
      <c r="B28" s="108" t="s">
        <v>62</v>
      </c>
      <c r="C28" s="40">
        <f t="shared" si="0"/>
        <v>0</v>
      </c>
      <c r="D28" s="71">
        <f t="shared" si="1"/>
        <v>0</v>
      </c>
      <c r="E28" s="74" t="e">
        <f t="shared" si="2"/>
        <v>#DIV/0!</v>
      </c>
      <c r="F28" s="71">
        <f t="shared" si="3"/>
        <v>0</v>
      </c>
      <c r="G28" s="63" t="e">
        <f t="shared" si="4"/>
        <v>#DIV/0!</v>
      </c>
      <c r="H28" s="63" t="e">
        <f t="shared" si="5"/>
        <v>#NUM!</v>
      </c>
      <c r="I28" s="91" t="e">
        <f t="shared" si="6"/>
        <v>#NUM!</v>
      </c>
      <c r="J28" s="41"/>
      <c r="K28" s="41"/>
      <c r="L28" s="41"/>
      <c r="M28" s="41"/>
      <c r="N28" s="31"/>
    </row>
    <row r="29" spans="1:14" x14ac:dyDescent="0.25">
      <c r="A29" s="36" t="s">
        <v>76</v>
      </c>
      <c r="B29" s="108" t="s">
        <v>62</v>
      </c>
      <c r="C29" s="40">
        <f t="shared" si="0"/>
        <v>0</v>
      </c>
      <c r="D29" s="71">
        <f t="shared" si="1"/>
        <v>0</v>
      </c>
      <c r="E29" s="74" t="e">
        <f t="shared" si="2"/>
        <v>#DIV/0!</v>
      </c>
      <c r="F29" s="71">
        <f t="shared" si="3"/>
        <v>0</v>
      </c>
      <c r="G29" s="63" t="e">
        <f t="shared" si="4"/>
        <v>#DIV/0!</v>
      </c>
      <c r="H29" s="63" t="e">
        <f t="shared" si="5"/>
        <v>#NUM!</v>
      </c>
      <c r="I29" s="91" t="e">
        <f t="shared" si="6"/>
        <v>#NUM!</v>
      </c>
      <c r="J29" s="41"/>
      <c r="K29" s="41"/>
      <c r="L29" s="41"/>
      <c r="M29" s="41"/>
      <c r="N29" s="31"/>
    </row>
    <row r="30" spans="1:14" x14ac:dyDescent="0.25">
      <c r="A30" s="36" t="s">
        <v>77</v>
      </c>
      <c r="B30" s="108" t="s">
        <v>62</v>
      </c>
      <c r="C30" s="40">
        <f t="shared" si="0"/>
        <v>0</v>
      </c>
      <c r="D30" s="71">
        <f t="shared" si="1"/>
        <v>0</v>
      </c>
      <c r="E30" s="74" t="e">
        <f t="shared" si="2"/>
        <v>#DIV/0!</v>
      </c>
      <c r="F30" s="71">
        <f t="shared" si="3"/>
        <v>0</v>
      </c>
      <c r="G30" s="63" t="e">
        <f t="shared" si="4"/>
        <v>#DIV/0!</v>
      </c>
      <c r="H30" s="63" t="e">
        <f t="shared" si="5"/>
        <v>#NUM!</v>
      </c>
      <c r="I30" s="91" t="e">
        <f t="shared" si="6"/>
        <v>#NUM!</v>
      </c>
      <c r="J30" s="41"/>
      <c r="K30" s="41"/>
      <c r="L30" s="41"/>
      <c r="M30" s="41"/>
      <c r="N30" s="31"/>
    </row>
    <row r="31" spans="1:14" x14ac:dyDescent="0.25">
      <c r="A31" s="44" t="s">
        <v>78</v>
      </c>
      <c r="B31" s="108" t="s">
        <v>62</v>
      </c>
      <c r="C31" s="40">
        <f t="shared" si="0"/>
        <v>0</v>
      </c>
      <c r="D31" s="71">
        <f t="shared" si="1"/>
        <v>0</v>
      </c>
      <c r="E31" s="74" t="e">
        <f t="shared" si="2"/>
        <v>#DIV/0!</v>
      </c>
      <c r="F31" s="71">
        <f t="shared" si="3"/>
        <v>0</v>
      </c>
      <c r="G31" s="63" t="e">
        <f t="shared" si="4"/>
        <v>#DIV/0!</v>
      </c>
      <c r="H31" s="63" t="e">
        <f t="shared" si="5"/>
        <v>#NUM!</v>
      </c>
      <c r="I31" s="91" t="e">
        <f t="shared" si="6"/>
        <v>#NUM!</v>
      </c>
      <c r="J31" s="41"/>
      <c r="K31" s="41"/>
      <c r="L31" s="41"/>
      <c r="M31" s="41"/>
      <c r="N31" s="31"/>
    </row>
    <row r="32" spans="1:14" x14ac:dyDescent="0.25">
      <c r="A32" s="36" t="s">
        <v>79</v>
      </c>
      <c r="B32" s="108" t="s">
        <v>62</v>
      </c>
      <c r="C32" s="40">
        <f t="shared" si="0"/>
        <v>0</v>
      </c>
      <c r="D32" s="71">
        <f t="shared" si="1"/>
        <v>0</v>
      </c>
      <c r="E32" s="74" t="e">
        <f t="shared" si="2"/>
        <v>#DIV/0!</v>
      </c>
      <c r="F32" s="71">
        <f t="shared" si="3"/>
        <v>0</v>
      </c>
      <c r="G32" s="63" t="e">
        <f t="shared" si="4"/>
        <v>#DIV/0!</v>
      </c>
      <c r="H32" s="63" t="e">
        <f t="shared" si="5"/>
        <v>#NUM!</v>
      </c>
      <c r="I32" s="91" t="e">
        <f t="shared" si="6"/>
        <v>#NUM!</v>
      </c>
      <c r="J32" s="41"/>
      <c r="K32" s="41"/>
      <c r="L32" s="41"/>
      <c r="M32" s="41"/>
      <c r="N32" s="31"/>
    </row>
    <row r="33" spans="1:14" x14ac:dyDescent="0.25">
      <c r="A33" s="36" t="s">
        <v>80</v>
      </c>
      <c r="B33" s="108" t="s">
        <v>62</v>
      </c>
      <c r="C33" s="40">
        <f t="shared" si="0"/>
        <v>0</v>
      </c>
      <c r="D33" s="71">
        <f t="shared" si="1"/>
        <v>0</v>
      </c>
      <c r="E33" s="74" t="e">
        <f t="shared" si="2"/>
        <v>#DIV/0!</v>
      </c>
      <c r="F33" s="71">
        <f t="shared" si="3"/>
        <v>0</v>
      </c>
      <c r="G33" s="63" t="e">
        <f t="shared" si="4"/>
        <v>#DIV/0!</v>
      </c>
      <c r="H33" s="63" t="e">
        <f t="shared" si="5"/>
        <v>#NUM!</v>
      </c>
      <c r="I33" s="91" t="e">
        <f t="shared" si="6"/>
        <v>#NUM!</v>
      </c>
      <c r="J33" s="66"/>
      <c r="K33" s="66"/>
      <c r="L33" s="66"/>
      <c r="M33" s="66"/>
      <c r="N33" s="31"/>
    </row>
    <row r="34" spans="1:14" x14ac:dyDescent="0.25">
      <c r="A34" s="36" t="s">
        <v>81</v>
      </c>
      <c r="B34" s="108" t="s">
        <v>62</v>
      </c>
      <c r="C34" s="40">
        <f t="shared" si="0"/>
        <v>0</v>
      </c>
      <c r="D34" s="71">
        <f t="shared" si="1"/>
        <v>0</v>
      </c>
      <c r="E34" s="74" t="e">
        <f t="shared" si="2"/>
        <v>#DIV/0!</v>
      </c>
      <c r="F34" s="71">
        <f t="shared" si="3"/>
        <v>0</v>
      </c>
      <c r="G34" s="63" t="e">
        <f t="shared" si="4"/>
        <v>#DIV/0!</v>
      </c>
      <c r="H34" s="63" t="e">
        <f t="shared" si="5"/>
        <v>#NUM!</v>
      </c>
      <c r="I34" s="91" t="e">
        <f t="shared" si="6"/>
        <v>#NUM!</v>
      </c>
      <c r="J34" s="66"/>
      <c r="K34" s="66"/>
      <c r="L34" s="66"/>
      <c r="M34" s="66"/>
      <c r="N34" s="31"/>
    </row>
    <row r="35" spans="1:14" x14ac:dyDescent="0.25">
      <c r="A35" s="36" t="s">
        <v>82</v>
      </c>
      <c r="B35" s="108" t="s">
        <v>62</v>
      </c>
      <c r="C35" s="40">
        <f t="shared" si="0"/>
        <v>0</v>
      </c>
      <c r="D35" s="71">
        <f t="shared" si="1"/>
        <v>0</v>
      </c>
      <c r="E35" s="74" t="e">
        <f t="shared" si="2"/>
        <v>#DIV/0!</v>
      </c>
      <c r="F35" s="71">
        <f t="shared" si="3"/>
        <v>0</v>
      </c>
      <c r="G35" s="63" t="e">
        <f t="shared" si="4"/>
        <v>#DIV/0!</v>
      </c>
      <c r="H35" s="63" t="e">
        <f t="shared" si="5"/>
        <v>#NUM!</v>
      </c>
      <c r="I35" s="91" t="e">
        <f t="shared" si="6"/>
        <v>#NUM!</v>
      </c>
      <c r="J35" s="66"/>
      <c r="K35" s="66"/>
      <c r="L35" s="66"/>
      <c r="M35" s="66"/>
      <c r="N35" s="31"/>
    </row>
    <row r="36" spans="1:14" x14ac:dyDescent="0.25">
      <c r="A36" s="36" t="s">
        <v>83</v>
      </c>
      <c r="B36" s="108" t="s">
        <v>62</v>
      </c>
      <c r="C36" s="40">
        <f t="shared" si="0"/>
        <v>0</v>
      </c>
      <c r="D36" s="71">
        <f t="shared" si="1"/>
        <v>0</v>
      </c>
      <c r="E36" s="74" t="e">
        <f t="shared" si="2"/>
        <v>#DIV/0!</v>
      </c>
      <c r="F36" s="71">
        <f t="shared" si="3"/>
        <v>0</v>
      </c>
      <c r="G36" s="63" t="e">
        <f t="shared" si="4"/>
        <v>#DIV/0!</v>
      </c>
      <c r="H36" s="63" t="e">
        <f t="shared" si="5"/>
        <v>#NUM!</v>
      </c>
      <c r="I36" s="91" t="e">
        <f t="shared" si="6"/>
        <v>#NUM!</v>
      </c>
      <c r="J36" s="41"/>
      <c r="K36" s="41"/>
      <c r="L36" s="41"/>
      <c r="M36" s="41"/>
      <c r="N36" s="31"/>
    </row>
    <row r="37" spans="1:14" x14ac:dyDescent="0.25">
      <c r="A37" s="44"/>
      <c r="B37" s="108"/>
      <c r="C37" s="40"/>
      <c r="D37" s="71"/>
      <c r="E37" s="74"/>
      <c r="F37" s="71"/>
      <c r="G37" s="63"/>
      <c r="H37" s="63"/>
      <c r="I37" s="91"/>
      <c r="J37" s="41"/>
      <c r="K37" s="41"/>
      <c r="L37" s="41"/>
      <c r="M37" s="41"/>
      <c r="N37" s="31"/>
    </row>
    <row r="38" spans="1:14" x14ac:dyDescent="0.25">
      <c r="A38" s="25" t="s">
        <v>84</v>
      </c>
      <c r="B38" s="108"/>
      <c r="C38" s="40"/>
      <c r="D38" s="71"/>
      <c r="E38" s="74"/>
      <c r="F38" s="71"/>
      <c r="G38" s="63"/>
      <c r="H38" s="63"/>
      <c r="I38" s="91"/>
      <c r="J38" s="41"/>
      <c r="K38" s="41"/>
      <c r="L38" s="41"/>
      <c r="M38" s="41"/>
      <c r="N38" s="31"/>
    </row>
    <row r="39" spans="1:14" x14ac:dyDescent="0.25">
      <c r="A39" s="36" t="s">
        <v>86</v>
      </c>
      <c r="B39" s="108" t="s">
        <v>62</v>
      </c>
      <c r="C39" s="40">
        <f t="shared" si="0"/>
        <v>0</v>
      </c>
      <c r="D39" s="71">
        <f t="shared" si="1"/>
        <v>0</v>
      </c>
      <c r="E39" s="74" t="e">
        <f t="shared" si="2"/>
        <v>#DIV/0!</v>
      </c>
      <c r="F39" s="71">
        <f t="shared" si="3"/>
        <v>0</v>
      </c>
      <c r="G39" s="63" t="e">
        <f t="shared" si="4"/>
        <v>#DIV/0!</v>
      </c>
      <c r="H39" s="63" t="e">
        <f t="shared" si="5"/>
        <v>#NUM!</v>
      </c>
      <c r="I39" s="91" t="e">
        <f t="shared" si="6"/>
        <v>#NUM!</v>
      </c>
      <c r="J39" s="41"/>
      <c r="K39" s="41"/>
      <c r="L39" s="41"/>
      <c r="M39" s="41"/>
      <c r="N39" s="31"/>
    </row>
    <row r="40" spans="1:14" x14ac:dyDescent="0.25">
      <c r="A40" s="36" t="s">
        <v>88</v>
      </c>
      <c r="B40" s="108" t="s">
        <v>62</v>
      </c>
      <c r="C40" s="40">
        <f t="shared" si="0"/>
        <v>0</v>
      </c>
      <c r="D40" s="71">
        <f t="shared" si="1"/>
        <v>0</v>
      </c>
      <c r="E40" s="74" t="e">
        <f t="shared" si="2"/>
        <v>#DIV/0!</v>
      </c>
      <c r="F40" s="71">
        <f t="shared" si="3"/>
        <v>0</v>
      </c>
      <c r="G40" s="63" t="e">
        <f t="shared" si="4"/>
        <v>#DIV/0!</v>
      </c>
      <c r="H40" s="63" t="e">
        <f t="shared" si="5"/>
        <v>#NUM!</v>
      </c>
      <c r="I40" s="91" t="e">
        <f t="shared" si="6"/>
        <v>#NUM!</v>
      </c>
      <c r="J40" s="41"/>
      <c r="K40" s="41"/>
      <c r="L40" s="41"/>
      <c r="M40" s="41"/>
      <c r="N40" s="31"/>
    </row>
    <row r="41" spans="1:14" x14ac:dyDescent="0.25">
      <c r="A41" s="36" t="s">
        <v>89</v>
      </c>
      <c r="B41" s="108" t="s">
        <v>62</v>
      </c>
      <c r="C41" s="40">
        <f t="shared" si="0"/>
        <v>0</v>
      </c>
      <c r="D41" s="71">
        <f t="shared" si="1"/>
        <v>0</v>
      </c>
      <c r="E41" s="74" t="e">
        <f t="shared" si="2"/>
        <v>#DIV/0!</v>
      </c>
      <c r="F41" s="71">
        <f t="shared" si="3"/>
        <v>0</v>
      </c>
      <c r="G41" s="63" t="e">
        <f t="shared" si="4"/>
        <v>#DIV/0!</v>
      </c>
      <c r="H41" s="63" t="e">
        <f t="shared" si="5"/>
        <v>#NUM!</v>
      </c>
      <c r="I41" s="91" t="e">
        <f t="shared" si="6"/>
        <v>#NUM!</v>
      </c>
      <c r="J41" s="41"/>
      <c r="K41" s="41"/>
      <c r="L41" s="41"/>
      <c r="M41" s="41"/>
      <c r="N41" s="31"/>
    </row>
    <row r="42" spans="1:14" x14ac:dyDescent="0.25">
      <c r="A42" s="36" t="s">
        <v>90</v>
      </c>
      <c r="B42" s="108" t="s">
        <v>62</v>
      </c>
      <c r="C42" s="40">
        <f t="shared" si="0"/>
        <v>0</v>
      </c>
      <c r="D42" s="71">
        <f t="shared" si="1"/>
        <v>0</v>
      </c>
      <c r="E42" s="74" t="e">
        <f t="shared" si="2"/>
        <v>#DIV/0!</v>
      </c>
      <c r="F42" s="71">
        <f t="shared" si="3"/>
        <v>0</v>
      </c>
      <c r="G42" s="63" t="e">
        <f t="shared" si="4"/>
        <v>#DIV/0!</v>
      </c>
      <c r="H42" s="63" t="e">
        <f t="shared" si="5"/>
        <v>#NUM!</v>
      </c>
      <c r="I42" s="91" t="e">
        <f t="shared" si="6"/>
        <v>#NUM!</v>
      </c>
      <c r="J42" s="41"/>
      <c r="K42" s="41"/>
      <c r="L42" s="41"/>
      <c r="M42" s="41"/>
      <c r="N42" s="31"/>
    </row>
    <row r="43" spans="1:14" x14ac:dyDescent="0.25">
      <c r="A43" s="36"/>
      <c r="B43" s="108"/>
      <c r="C43" s="40"/>
      <c r="D43" s="71"/>
      <c r="E43" s="74"/>
      <c r="F43" s="71"/>
      <c r="G43" s="63"/>
      <c r="H43" s="63"/>
      <c r="I43" s="91"/>
      <c r="J43" s="41"/>
      <c r="K43" s="41"/>
      <c r="L43" s="41"/>
      <c r="M43" s="41"/>
      <c r="N43" s="31"/>
    </row>
    <row r="44" spans="1:14" x14ac:dyDescent="0.25">
      <c r="A44" s="25" t="s">
        <v>91</v>
      </c>
      <c r="B44" s="108"/>
      <c r="C44" s="40"/>
      <c r="D44" s="71"/>
      <c r="E44" s="74"/>
      <c r="F44" s="71"/>
      <c r="G44" s="63"/>
      <c r="H44" s="63"/>
      <c r="I44" s="91"/>
      <c r="J44" s="41"/>
      <c r="K44" s="41"/>
      <c r="L44" s="41"/>
      <c r="M44" s="41"/>
      <c r="N44" s="31"/>
    </row>
    <row r="45" spans="1:14" x14ac:dyDescent="0.25">
      <c r="A45" s="36" t="s">
        <v>92</v>
      </c>
      <c r="B45" s="108" t="s">
        <v>62</v>
      </c>
      <c r="C45" s="40">
        <f t="shared" si="0"/>
        <v>0</v>
      </c>
      <c r="D45" s="71">
        <f t="shared" si="1"/>
        <v>0</v>
      </c>
      <c r="E45" s="74" t="e">
        <f t="shared" si="2"/>
        <v>#DIV/0!</v>
      </c>
      <c r="F45" s="71">
        <f t="shared" si="3"/>
        <v>0</v>
      </c>
      <c r="G45" s="63" t="e">
        <f t="shared" si="4"/>
        <v>#DIV/0!</v>
      </c>
      <c r="H45" s="63" t="e">
        <f t="shared" si="5"/>
        <v>#NUM!</v>
      </c>
      <c r="I45" s="91" t="e">
        <f t="shared" si="6"/>
        <v>#NUM!</v>
      </c>
      <c r="J45" s="41"/>
      <c r="K45" s="41"/>
      <c r="L45" s="41"/>
      <c r="M45" s="41"/>
      <c r="N45" s="31"/>
    </row>
    <row r="46" spans="1:14" s="37" customFormat="1" x14ac:dyDescent="0.25">
      <c r="A46" s="36"/>
      <c r="B46" s="107"/>
      <c r="C46" s="40"/>
      <c r="D46" s="71"/>
      <c r="E46" s="74"/>
      <c r="F46" s="71"/>
      <c r="G46" s="63"/>
      <c r="H46" s="63"/>
      <c r="I46" s="91"/>
      <c r="J46" s="33"/>
      <c r="K46" s="33"/>
      <c r="L46" s="33"/>
      <c r="M46" s="33"/>
      <c r="N46" s="31"/>
    </row>
    <row r="47" spans="1:14" x14ac:dyDescent="0.25">
      <c r="A47" s="25" t="s">
        <v>93</v>
      </c>
      <c r="B47" s="107"/>
      <c r="C47" s="40"/>
      <c r="D47" s="71"/>
      <c r="E47" s="74"/>
      <c r="F47" s="71"/>
      <c r="G47" s="63"/>
      <c r="H47" s="63"/>
      <c r="I47" s="91"/>
      <c r="J47" s="33"/>
      <c r="K47" s="33"/>
      <c r="L47" s="33"/>
      <c r="M47" s="33"/>
      <c r="N47" s="31"/>
    </row>
    <row r="48" spans="1:14" x14ac:dyDescent="0.25">
      <c r="A48" s="36" t="s">
        <v>95</v>
      </c>
      <c r="B48" s="37" t="s">
        <v>62</v>
      </c>
      <c r="C48" s="40">
        <f t="shared" si="0"/>
        <v>0</v>
      </c>
      <c r="D48" s="71">
        <f t="shared" si="1"/>
        <v>0</v>
      </c>
      <c r="E48" s="74" t="e">
        <f t="shared" si="2"/>
        <v>#DIV/0!</v>
      </c>
      <c r="F48" s="71">
        <f t="shared" si="3"/>
        <v>0</v>
      </c>
      <c r="G48" s="63" t="e">
        <f t="shared" si="4"/>
        <v>#DIV/0!</v>
      </c>
      <c r="H48" s="63" t="e">
        <f t="shared" si="5"/>
        <v>#NUM!</v>
      </c>
      <c r="I48" s="91" t="e">
        <f t="shared" si="6"/>
        <v>#NUM!</v>
      </c>
      <c r="J48" s="33"/>
      <c r="K48" s="33"/>
      <c r="L48" s="33"/>
      <c r="M48" s="33"/>
      <c r="N48" s="31"/>
    </row>
    <row r="49" spans="1:14" x14ac:dyDescent="0.25">
      <c r="A49" s="36" t="s">
        <v>96</v>
      </c>
      <c r="B49" s="37" t="s">
        <v>62</v>
      </c>
      <c r="C49" s="40">
        <f t="shared" si="0"/>
        <v>0</v>
      </c>
      <c r="D49" s="71">
        <f t="shared" si="1"/>
        <v>0</v>
      </c>
      <c r="E49" s="74" t="e">
        <f t="shared" si="2"/>
        <v>#DIV/0!</v>
      </c>
      <c r="F49" s="71">
        <f t="shared" si="3"/>
        <v>0</v>
      </c>
      <c r="G49" s="63" t="e">
        <f t="shared" si="4"/>
        <v>#DIV/0!</v>
      </c>
      <c r="H49" s="63" t="e">
        <f t="shared" si="5"/>
        <v>#NUM!</v>
      </c>
      <c r="I49" s="91" t="e">
        <f t="shared" si="6"/>
        <v>#NUM!</v>
      </c>
      <c r="J49" s="33"/>
      <c r="K49" s="33"/>
      <c r="L49" s="33"/>
      <c r="M49" s="33"/>
      <c r="N49" s="31"/>
    </row>
    <row r="50" spans="1:14" x14ac:dyDescent="0.25">
      <c r="A50" s="36" t="s">
        <v>98</v>
      </c>
      <c r="B50" s="37" t="s">
        <v>62</v>
      </c>
      <c r="C50" s="40">
        <f t="shared" si="0"/>
        <v>0</v>
      </c>
      <c r="D50" s="71">
        <f t="shared" si="1"/>
        <v>0</v>
      </c>
      <c r="E50" s="74" t="e">
        <f t="shared" si="2"/>
        <v>#DIV/0!</v>
      </c>
      <c r="F50" s="71">
        <f t="shared" si="3"/>
        <v>0</v>
      </c>
      <c r="G50" s="63" t="e">
        <f t="shared" si="4"/>
        <v>#DIV/0!</v>
      </c>
      <c r="H50" s="63" t="e">
        <f t="shared" si="5"/>
        <v>#NUM!</v>
      </c>
      <c r="I50" s="91" t="e">
        <f t="shared" si="6"/>
        <v>#NUM!</v>
      </c>
      <c r="J50" s="33"/>
      <c r="K50" s="33"/>
      <c r="L50" s="33"/>
      <c r="M50" s="33"/>
      <c r="N50" s="31"/>
    </row>
    <row r="51" spans="1:14" x14ac:dyDescent="0.25">
      <c r="A51" s="36" t="s">
        <v>99</v>
      </c>
      <c r="B51" s="37" t="s">
        <v>62</v>
      </c>
      <c r="C51" s="40">
        <f t="shared" si="0"/>
        <v>0</v>
      </c>
      <c r="D51" s="71">
        <f t="shared" si="1"/>
        <v>0</v>
      </c>
      <c r="E51" s="74" t="e">
        <f t="shared" si="2"/>
        <v>#DIV/0!</v>
      </c>
      <c r="F51" s="71">
        <f t="shared" si="3"/>
        <v>0</v>
      </c>
      <c r="G51" s="63" t="e">
        <f t="shared" si="4"/>
        <v>#DIV/0!</v>
      </c>
      <c r="H51" s="63" t="e">
        <f t="shared" si="5"/>
        <v>#NUM!</v>
      </c>
      <c r="I51" s="91" t="e">
        <f t="shared" si="6"/>
        <v>#NUM!</v>
      </c>
      <c r="J51" s="33"/>
      <c r="K51" s="33"/>
      <c r="L51" s="33"/>
      <c r="M51" s="33"/>
      <c r="N51" s="31"/>
    </row>
    <row r="52" spans="1:14" x14ac:dyDescent="0.25">
      <c r="A52" s="24" t="s">
        <v>100</v>
      </c>
      <c r="B52" s="22" t="s">
        <v>62</v>
      </c>
      <c r="C52" s="82">
        <f t="shared" si="0"/>
        <v>0</v>
      </c>
      <c r="D52" s="178">
        <f t="shared" si="1"/>
        <v>0</v>
      </c>
      <c r="E52" s="88" t="e">
        <f t="shared" si="2"/>
        <v>#DIV/0!</v>
      </c>
      <c r="F52" s="178">
        <f t="shared" si="3"/>
        <v>0</v>
      </c>
      <c r="G52" s="132" t="e">
        <f t="shared" si="4"/>
        <v>#DIV/0!</v>
      </c>
      <c r="H52" s="132" t="e">
        <f t="shared" si="5"/>
        <v>#NUM!</v>
      </c>
      <c r="I52" s="133" t="e">
        <f t="shared" si="6"/>
        <v>#NUM!</v>
      </c>
      <c r="J52" s="18"/>
      <c r="K52" s="18"/>
      <c r="L52" s="18"/>
      <c r="M52" s="18"/>
      <c r="N52" s="19"/>
    </row>
    <row r="54" spans="1:14" x14ac:dyDescent="0.25">
      <c r="A54" s="94" t="s">
        <v>214</v>
      </c>
    </row>
  </sheetData>
  <sheetProtection algorithmName="SHA-512" hashValue="ucV7veHE5n1i17468E/Hp33uK+rqquDsN+3hAxlrjOAFoOPNz5YcGmXTDW4zJCgW66XykotVlPpgLnYyNOT+AA==" saltValue="xXyXIs0/E7HzxDbH24fFRQ==" spinCount="100000" sheet="1" objects="1" scenarios="1"/>
  <mergeCells count="1">
    <mergeCell ref="A1:G1"/>
  </mergeCells>
  <conditionalFormatting sqref="C9:C52">
    <cfRule type="colorScale" priority="1">
      <colorScale>
        <cfvo type="num" val="0"/>
        <cfvo type="num" val="1"/>
        <cfvo type="num" val="5"/>
        <color theme="5"/>
        <color theme="9"/>
        <color theme="6"/>
      </colorScale>
    </cfRule>
  </conditionalFormatting>
  <pageMargins left="0.70866141732283472" right="0.70866141732283472" top="0.74803149606299213" bottom="0.74803149606299213" header="0.31496062992125984" footer="0.31496062992125984"/>
  <pageSetup paperSize="8" scale="48" orientation="landscape"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499984740745262"/>
  </sheetPr>
  <dimension ref="A1:O54"/>
  <sheetViews>
    <sheetView zoomScale="90" zoomScaleNormal="90" workbookViewId="0">
      <pane xSplit="1" topLeftCell="B1" activePane="topRight" state="frozen"/>
      <selection pane="topRight" activeCell="L12" sqref="L12"/>
    </sheetView>
  </sheetViews>
  <sheetFormatPr defaultRowHeight="15" x14ac:dyDescent="0.25"/>
  <cols>
    <col min="1" max="1" width="24.5703125" bestFit="1" customWidth="1"/>
    <col min="2" max="2" width="6.5703125" bestFit="1" customWidth="1"/>
    <col min="3" max="6" width="14.7109375" customWidth="1"/>
    <col min="7" max="7" width="17" bestFit="1" customWidth="1"/>
    <col min="8" max="9" width="14.7109375" customWidth="1"/>
    <col min="10" max="10" width="30.42578125" style="45" customWidth="1"/>
    <col min="11" max="11" width="20.140625" style="45" customWidth="1"/>
    <col min="12" max="14" width="17.5703125" style="45" customWidth="1"/>
  </cols>
  <sheetData>
    <row r="1" spans="1:15" s="37" customFormat="1" ht="18.75" x14ac:dyDescent="0.3">
      <c r="A1" s="169" t="s">
        <v>5</v>
      </c>
      <c r="J1" s="33"/>
      <c r="K1" s="33"/>
      <c r="L1" s="33"/>
      <c r="M1" s="33"/>
      <c r="N1" s="33"/>
    </row>
    <row r="2" spans="1:15" s="202" customFormat="1" ht="18.75" x14ac:dyDescent="0.3">
      <c r="A2" s="167"/>
      <c r="B2" s="167"/>
      <c r="C2" s="170"/>
      <c r="D2" s="170"/>
      <c r="E2" s="170"/>
      <c r="F2" s="170"/>
      <c r="G2" s="170"/>
      <c r="H2" s="170"/>
      <c r="I2" s="170"/>
      <c r="J2" s="195"/>
      <c r="K2" s="195"/>
      <c r="L2" s="195"/>
      <c r="M2" s="195"/>
      <c r="N2" s="195"/>
    </row>
    <row r="3" spans="1:15" s="14" customFormat="1" ht="30" customHeight="1" x14ac:dyDescent="0.25">
      <c r="A3" s="7" t="s">
        <v>118</v>
      </c>
      <c r="B3" s="8"/>
      <c r="C3" s="57"/>
      <c r="D3" s="282"/>
      <c r="E3" s="55"/>
      <c r="F3" s="282"/>
      <c r="G3" s="55"/>
      <c r="H3" s="121"/>
      <c r="I3" s="55"/>
      <c r="J3" s="545" t="s">
        <v>223</v>
      </c>
      <c r="K3" s="411" t="s">
        <v>537</v>
      </c>
      <c r="L3" s="411" t="s">
        <v>222</v>
      </c>
      <c r="M3" s="643" t="s">
        <v>130</v>
      </c>
      <c r="N3" s="643"/>
      <c r="O3" s="644"/>
    </row>
    <row r="4" spans="1:15" s="14" customFormat="1" ht="105" customHeight="1" x14ac:dyDescent="0.25">
      <c r="A4" s="7" t="s">
        <v>145</v>
      </c>
      <c r="B4" s="8"/>
      <c r="C4" s="57"/>
      <c r="D4" s="282"/>
      <c r="E4" s="55"/>
      <c r="F4" s="282"/>
      <c r="G4" s="55"/>
      <c r="H4" s="121"/>
      <c r="I4" s="55"/>
      <c r="J4" s="550" t="s">
        <v>220</v>
      </c>
      <c r="K4" s="10" t="s">
        <v>538</v>
      </c>
      <c r="L4" s="10" t="s">
        <v>221</v>
      </c>
      <c r="M4" s="657" t="s">
        <v>381</v>
      </c>
      <c r="N4" s="657"/>
      <c r="O4" s="662"/>
    </row>
    <row r="5" spans="1:15" s="14" customFormat="1" x14ac:dyDescent="0.25">
      <c r="A5" s="7" t="s">
        <v>37</v>
      </c>
      <c r="B5" s="8"/>
      <c r="C5" s="57"/>
      <c r="D5" s="282"/>
      <c r="E5" s="55"/>
      <c r="F5" s="282"/>
      <c r="G5" s="55"/>
      <c r="H5" s="121"/>
      <c r="I5" s="55"/>
      <c r="J5" s="364" t="s">
        <v>171</v>
      </c>
      <c r="K5" s="401" t="s">
        <v>539</v>
      </c>
      <c r="L5" s="401" t="s">
        <v>172</v>
      </c>
      <c r="M5" s="370" t="s">
        <v>173</v>
      </c>
      <c r="N5" s="370" t="s">
        <v>173</v>
      </c>
      <c r="O5" s="365" t="s">
        <v>173</v>
      </c>
    </row>
    <row r="6" spans="1:15" s="45" customFormat="1" x14ac:dyDescent="0.25">
      <c r="A6" s="38" t="s">
        <v>104</v>
      </c>
      <c r="B6" s="32"/>
      <c r="C6" s="32"/>
      <c r="D6" s="33"/>
      <c r="E6" s="33"/>
      <c r="F6" s="33"/>
      <c r="G6" s="33"/>
      <c r="H6" s="33"/>
      <c r="I6" s="33"/>
      <c r="J6" s="32">
        <v>1</v>
      </c>
      <c r="K6" s="38">
        <v>17</v>
      </c>
      <c r="L6" s="581" t="s">
        <v>180</v>
      </c>
      <c r="M6" s="59">
        <v>1</v>
      </c>
      <c r="N6" s="59">
        <v>1</v>
      </c>
      <c r="O6" s="580">
        <v>1</v>
      </c>
    </row>
    <row r="7" spans="1:15" s="14" customFormat="1" x14ac:dyDescent="0.25">
      <c r="A7" s="60" t="s">
        <v>219</v>
      </c>
      <c r="B7" s="105"/>
      <c r="C7" s="15" t="s">
        <v>104</v>
      </c>
      <c r="D7" s="16" t="s">
        <v>383</v>
      </c>
      <c r="E7" s="16" t="s">
        <v>208</v>
      </c>
      <c r="F7" s="16" t="s">
        <v>384</v>
      </c>
      <c r="G7" s="16" t="s">
        <v>446</v>
      </c>
      <c r="H7" s="16" t="s">
        <v>227</v>
      </c>
      <c r="I7" s="61" t="s">
        <v>209</v>
      </c>
      <c r="J7" s="15" t="s">
        <v>186</v>
      </c>
      <c r="K7" s="105" t="s">
        <v>185</v>
      </c>
      <c r="L7" s="105" t="s">
        <v>188</v>
      </c>
      <c r="M7" s="16" t="s">
        <v>186</v>
      </c>
      <c r="N7" s="16" t="s">
        <v>186</v>
      </c>
      <c r="O7" s="61" t="s">
        <v>186</v>
      </c>
    </row>
    <row r="8" spans="1:15" x14ac:dyDescent="0.25">
      <c r="A8" s="25" t="s">
        <v>49</v>
      </c>
      <c r="B8" s="26" t="s">
        <v>50</v>
      </c>
      <c r="C8" s="25"/>
      <c r="D8" s="26"/>
      <c r="E8" s="26"/>
      <c r="F8" s="26"/>
      <c r="G8" s="26"/>
      <c r="H8" s="26"/>
      <c r="I8" s="26"/>
      <c r="J8" s="32"/>
      <c r="K8" s="38"/>
      <c r="L8" s="38"/>
      <c r="M8" s="33"/>
      <c r="N8" s="33"/>
      <c r="O8" s="31"/>
    </row>
    <row r="9" spans="1:15" x14ac:dyDescent="0.25">
      <c r="A9" s="36" t="s">
        <v>51</v>
      </c>
      <c r="B9" s="37" t="s">
        <v>231</v>
      </c>
      <c r="C9" s="40">
        <f>COUNT(J9:O9)</f>
        <v>0</v>
      </c>
      <c r="D9" s="71">
        <f>MIN(J9:O9)</f>
        <v>0</v>
      </c>
      <c r="E9" s="74" t="e">
        <f>AVERAGE(J9:O9)</f>
        <v>#DIV/0!</v>
      </c>
      <c r="F9" s="71">
        <f>MAX(J9:O9)</f>
        <v>0</v>
      </c>
      <c r="G9" s="63" t="e">
        <f>STDEV(J9:O9)</f>
        <v>#DIV/0!</v>
      </c>
      <c r="H9" s="63" t="e">
        <f>PERCENTILE(J9:O9,0.75)</f>
        <v>#NUM!</v>
      </c>
      <c r="I9" s="63" t="e">
        <f>PERCENTILE(J9:O9,0.9)</f>
        <v>#NUM!</v>
      </c>
      <c r="J9" s="32"/>
      <c r="K9" s="38"/>
      <c r="L9" s="38"/>
      <c r="M9" s="33"/>
      <c r="N9" s="33"/>
      <c r="O9" s="31"/>
    </row>
    <row r="10" spans="1:15" x14ac:dyDescent="0.25">
      <c r="A10" s="36" t="s">
        <v>52</v>
      </c>
      <c r="B10" s="37" t="s">
        <v>53</v>
      </c>
      <c r="C10" s="40">
        <f>COUNT(J10:O10)</f>
        <v>6</v>
      </c>
      <c r="D10" s="71">
        <f>MIN(J10:O10)</f>
        <v>4.9000000000000004</v>
      </c>
      <c r="E10" s="74">
        <f>AVERAGE(J10:O10)</f>
        <v>30.483333333333334</v>
      </c>
      <c r="F10" s="74">
        <f>MAX(J10:O10)</f>
        <v>67</v>
      </c>
      <c r="G10" s="77">
        <f>STDEV(J10:O10)</f>
        <v>23.843692387435855</v>
      </c>
      <c r="H10" s="77">
        <f>PERCENTILE(J10:O10,0.75)</f>
        <v>44.25</v>
      </c>
      <c r="I10" s="77">
        <f>PERCENTILE(J10:O10,0.9)</f>
        <v>57</v>
      </c>
      <c r="J10" s="32">
        <v>47</v>
      </c>
      <c r="K10" s="38">
        <v>16</v>
      </c>
      <c r="L10" s="38">
        <v>36</v>
      </c>
      <c r="M10" s="33">
        <v>12</v>
      </c>
      <c r="N10" s="541">
        <v>4.9000000000000004</v>
      </c>
      <c r="O10" s="543">
        <v>67</v>
      </c>
    </row>
    <row r="11" spans="1:15" x14ac:dyDescent="0.25">
      <c r="A11" s="36" t="s">
        <v>54</v>
      </c>
      <c r="B11" s="37" t="s">
        <v>53</v>
      </c>
      <c r="C11" s="40">
        <f>COUNT(J11:O11)</f>
        <v>0</v>
      </c>
      <c r="D11" s="71">
        <f>MIN(J11:O11)</f>
        <v>0</v>
      </c>
      <c r="E11" s="74" t="e">
        <f>AVERAGE(J11:O11)</f>
        <v>#DIV/0!</v>
      </c>
      <c r="F11" s="71">
        <f>MAX(J11:O11)</f>
        <v>0</v>
      </c>
      <c r="G11" s="63" t="e">
        <f>STDEV(J11:O11)</f>
        <v>#DIV/0!</v>
      </c>
      <c r="H11" s="63" t="e">
        <f>PERCENTILE(J11:O11,0.75)</f>
        <v>#NUM!</v>
      </c>
      <c r="I11" s="63" t="e">
        <f>PERCENTILE(J11:O11,0.9)</f>
        <v>#NUM!</v>
      </c>
      <c r="J11" s="32"/>
      <c r="K11" s="38"/>
      <c r="L11" s="38"/>
      <c r="M11" s="33"/>
      <c r="N11" s="33"/>
      <c r="O11" s="31"/>
    </row>
    <row r="12" spans="1:15" x14ac:dyDescent="0.25">
      <c r="A12" s="36" t="s">
        <v>55</v>
      </c>
      <c r="B12" s="37" t="s">
        <v>53</v>
      </c>
      <c r="C12" s="40">
        <f>COUNT(J12:O12)</f>
        <v>5</v>
      </c>
      <c r="D12" s="74">
        <f>MIN(J12:O12)</f>
        <v>24</v>
      </c>
      <c r="E12" s="74">
        <f>AVERAGE(J12:O12)</f>
        <v>42.8</v>
      </c>
      <c r="F12" s="74">
        <f>MAX(J12:O12)</f>
        <v>65</v>
      </c>
      <c r="G12" s="77">
        <f>STDEV(J12:O12)</f>
        <v>17.049926686059379</v>
      </c>
      <c r="H12" s="77">
        <f>PERCENTILE(J12:O12,0.75)</f>
        <v>54</v>
      </c>
      <c r="I12" s="77">
        <f>PERCENTILE(J12:O12,0.9)</f>
        <v>60.599999999999994</v>
      </c>
      <c r="J12" s="32">
        <v>54</v>
      </c>
      <c r="K12" s="38"/>
      <c r="L12" s="38">
        <v>42</v>
      </c>
      <c r="M12" s="33">
        <v>29</v>
      </c>
      <c r="N12" s="541">
        <v>24</v>
      </c>
      <c r="O12" s="543">
        <v>65</v>
      </c>
    </row>
    <row r="13" spans="1:15" x14ac:dyDescent="0.25">
      <c r="A13" s="36"/>
      <c r="B13" s="37"/>
      <c r="C13" s="40"/>
      <c r="D13" s="74"/>
      <c r="E13" s="74"/>
      <c r="F13" s="74"/>
      <c r="G13" s="63"/>
      <c r="H13" s="63"/>
      <c r="I13" s="63"/>
      <c r="J13" s="32"/>
      <c r="K13" s="38"/>
      <c r="L13" s="38"/>
      <c r="M13" s="33"/>
      <c r="N13" s="33"/>
      <c r="O13" s="31"/>
    </row>
    <row r="14" spans="1:15" x14ac:dyDescent="0.25">
      <c r="A14" s="25" t="s">
        <v>56</v>
      </c>
      <c r="B14" s="26"/>
      <c r="C14" s="40"/>
      <c r="D14" s="74"/>
      <c r="E14" s="74"/>
      <c r="F14" s="74"/>
      <c r="G14" s="63"/>
      <c r="H14" s="63"/>
      <c r="I14" s="63"/>
      <c r="J14" s="32"/>
      <c r="K14" s="38"/>
      <c r="L14" s="38"/>
      <c r="M14" s="33"/>
      <c r="N14" s="33"/>
      <c r="O14" s="31"/>
    </row>
    <row r="15" spans="1:15" x14ac:dyDescent="0.25">
      <c r="A15" s="36" t="s">
        <v>57</v>
      </c>
      <c r="B15" s="37" t="s">
        <v>53</v>
      </c>
      <c r="C15" s="40">
        <f>COUNT(J15:O15)</f>
        <v>6</v>
      </c>
      <c r="D15" s="72">
        <f>MIN(J15:O15)</f>
        <v>0.121</v>
      </c>
      <c r="E15" s="72">
        <f>AVERAGE(J15:O15)</f>
        <v>0.19933333333333333</v>
      </c>
      <c r="F15" s="72">
        <f>MAX(J15:O15)</f>
        <v>0.34</v>
      </c>
      <c r="G15" s="75">
        <f>STDEV(J15:O15)</f>
        <v>8.5397111582691546E-2</v>
      </c>
      <c r="H15" s="75">
        <f>PERCENTILE(J15:O15,0.75)</f>
        <v>0.23374999999999999</v>
      </c>
      <c r="I15" s="75">
        <f>PERCENTILE(J15:O15,0.9)</f>
        <v>0.28749999999999998</v>
      </c>
      <c r="J15" s="32">
        <v>0.14000000000000001</v>
      </c>
      <c r="K15" s="38">
        <v>0.121</v>
      </c>
      <c r="L15" s="38">
        <v>0.23499999999999999</v>
      </c>
      <c r="M15" s="33">
        <v>0.13</v>
      </c>
      <c r="N15" s="541">
        <v>0.23</v>
      </c>
      <c r="O15" s="543">
        <v>0.34</v>
      </c>
    </row>
    <row r="16" spans="1:15" x14ac:dyDescent="0.25">
      <c r="A16" s="36" t="s">
        <v>59</v>
      </c>
      <c r="B16" s="37" t="s">
        <v>53</v>
      </c>
      <c r="C16" s="40">
        <f>COUNT(J16:O16)</f>
        <v>6</v>
      </c>
      <c r="D16" s="71">
        <f>MIN(J16:O16)</f>
        <v>1.4</v>
      </c>
      <c r="E16" s="71">
        <f>AVERAGE(J16:O16)</f>
        <v>2.1461666666666663</v>
      </c>
      <c r="F16" s="71">
        <f>MAX(J16:O16)</f>
        <v>3</v>
      </c>
      <c r="G16" s="75">
        <f>STDEV(J16:O16)</f>
        <v>0.70153272672532385</v>
      </c>
      <c r="H16" s="63">
        <f>PERCENTILE(J16:O16,0.75)</f>
        <v>2.7249999999999996</v>
      </c>
      <c r="I16" s="63">
        <f>PERCENTILE(J16:O16,0.9)</f>
        <v>2.9</v>
      </c>
      <c r="J16" s="32">
        <v>1.4</v>
      </c>
      <c r="K16" s="38">
        <v>1.577</v>
      </c>
      <c r="L16" s="38">
        <v>3</v>
      </c>
      <c r="M16" s="33">
        <v>1.6</v>
      </c>
      <c r="N16" s="541">
        <v>2.5</v>
      </c>
      <c r="O16" s="543">
        <v>2.8</v>
      </c>
    </row>
    <row r="17" spans="1:15" x14ac:dyDescent="0.25">
      <c r="A17" s="36"/>
      <c r="B17" s="37"/>
      <c r="C17" s="40"/>
      <c r="D17" s="74"/>
      <c r="E17" s="74"/>
      <c r="F17" s="74"/>
      <c r="G17" s="63"/>
      <c r="H17" s="63"/>
      <c r="I17" s="63"/>
      <c r="J17" s="32"/>
      <c r="K17" s="38"/>
      <c r="L17" s="38"/>
      <c r="M17" s="33"/>
      <c r="N17" s="33"/>
      <c r="O17" s="31"/>
    </row>
    <row r="18" spans="1:15" x14ac:dyDescent="0.25">
      <c r="A18" s="25" t="s">
        <v>60</v>
      </c>
      <c r="B18" s="26"/>
      <c r="C18" s="40"/>
      <c r="D18" s="74"/>
      <c r="E18" s="74"/>
      <c r="F18" s="74"/>
      <c r="G18" s="63"/>
      <c r="H18" s="63"/>
      <c r="I18" s="63"/>
      <c r="J18" s="32"/>
      <c r="K18" s="38"/>
      <c r="L18" s="38"/>
      <c r="M18" s="33"/>
      <c r="N18" s="33"/>
      <c r="O18" s="31"/>
    </row>
    <row r="19" spans="1:15" x14ac:dyDescent="0.25">
      <c r="A19" s="36" t="s">
        <v>61</v>
      </c>
      <c r="B19" s="37" t="s">
        <v>62</v>
      </c>
      <c r="C19" s="40">
        <f t="shared" ref="C19:C24" si="0">COUNT(J19:O19)</f>
        <v>5</v>
      </c>
      <c r="D19" s="74">
        <f t="shared" ref="D19:D24" si="1">MIN(J19:O19)</f>
        <v>38</v>
      </c>
      <c r="E19" s="74">
        <f t="shared" ref="E19:E24" si="2">AVERAGE(J19:O19)</f>
        <v>118.4</v>
      </c>
      <c r="F19" s="74">
        <f t="shared" ref="F19:F24" si="3">MAX(J19:O19)</f>
        <v>290</v>
      </c>
      <c r="G19" s="77">
        <f t="shared" ref="G19:G24" si="4">STDEV(J19:O19)</f>
        <v>107.95971470877458</v>
      </c>
      <c r="H19" s="77">
        <f t="shared" ref="H19:H24" si="5">PERCENTILE(J19:O19,0.75)</f>
        <v>160</v>
      </c>
      <c r="I19" s="77">
        <f t="shared" ref="I19:I24" si="6">PERCENTILE(J19:O19,0.9)</f>
        <v>237.99999999999994</v>
      </c>
      <c r="J19" s="32">
        <v>43</v>
      </c>
      <c r="K19" s="38"/>
      <c r="L19" s="38">
        <v>290</v>
      </c>
      <c r="M19" s="33">
        <v>61</v>
      </c>
      <c r="N19" s="541">
        <v>38</v>
      </c>
      <c r="O19" s="543">
        <v>160</v>
      </c>
    </row>
    <row r="20" spans="1:15" x14ac:dyDescent="0.25">
      <c r="A20" s="36" t="s">
        <v>63</v>
      </c>
      <c r="B20" s="37" t="s">
        <v>62</v>
      </c>
      <c r="C20" s="40">
        <f t="shared" si="0"/>
        <v>0</v>
      </c>
      <c r="D20" s="71">
        <f t="shared" si="1"/>
        <v>0</v>
      </c>
      <c r="E20" s="74" t="e">
        <f t="shared" si="2"/>
        <v>#DIV/0!</v>
      </c>
      <c r="F20" s="71">
        <f t="shared" si="3"/>
        <v>0</v>
      </c>
      <c r="G20" s="63" t="e">
        <f t="shared" si="4"/>
        <v>#DIV/0!</v>
      </c>
      <c r="H20" s="63" t="e">
        <f t="shared" si="5"/>
        <v>#NUM!</v>
      </c>
      <c r="I20" s="63" t="e">
        <f t="shared" si="6"/>
        <v>#NUM!</v>
      </c>
      <c r="J20" s="32"/>
      <c r="K20" s="38"/>
      <c r="L20" s="38"/>
      <c r="M20" s="33"/>
      <c r="N20" s="33"/>
      <c r="O20" s="31"/>
    </row>
    <row r="21" spans="1:15" x14ac:dyDescent="0.25">
      <c r="A21" s="36" t="s">
        <v>65</v>
      </c>
      <c r="B21" s="37" t="s">
        <v>62</v>
      </c>
      <c r="C21" s="40">
        <f t="shared" si="0"/>
        <v>5</v>
      </c>
      <c r="D21" s="71">
        <f t="shared" si="1"/>
        <v>4.8</v>
      </c>
      <c r="E21" s="74">
        <f t="shared" si="2"/>
        <v>42.86</v>
      </c>
      <c r="F21" s="74">
        <f t="shared" si="3"/>
        <v>155</v>
      </c>
      <c r="G21" s="77">
        <f t="shared" si="4"/>
        <v>63.677688400255235</v>
      </c>
      <c r="H21" s="77">
        <f t="shared" si="5"/>
        <v>33</v>
      </c>
      <c r="I21" s="77">
        <f t="shared" si="6"/>
        <v>106.19999999999996</v>
      </c>
      <c r="J21" s="32">
        <v>4.8</v>
      </c>
      <c r="K21" s="38"/>
      <c r="L21" s="38">
        <v>155</v>
      </c>
      <c r="M21" s="33">
        <v>15</v>
      </c>
      <c r="N21" s="541">
        <v>6.5</v>
      </c>
      <c r="O21" s="543">
        <v>33</v>
      </c>
    </row>
    <row r="22" spans="1:15" x14ac:dyDescent="0.25">
      <c r="A22" s="36" t="s">
        <v>66</v>
      </c>
      <c r="B22" s="37" t="s">
        <v>62</v>
      </c>
      <c r="C22" s="40">
        <f t="shared" si="0"/>
        <v>0</v>
      </c>
      <c r="D22" s="71">
        <f t="shared" si="1"/>
        <v>0</v>
      </c>
      <c r="E22" s="74" t="e">
        <f t="shared" si="2"/>
        <v>#DIV/0!</v>
      </c>
      <c r="F22" s="71">
        <f t="shared" si="3"/>
        <v>0</v>
      </c>
      <c r="G22" s="63" t="e">
        <f t="shared" si="4"/>
        <v>#DIV/0!</v>
      </c>
      <c r="H22" s="63" t="e">
        <f t="shared" si="5"/>
        <v>#NUM!</v>
      </c>
      <c r="I22" s="63" t="e">
        <f t="shared" si="6"/>
        <v>#NUM!</v>
      </c>
      <c r="J22" s="32"/>
      <c r="K22" s="38"/>
      <c r="L22" s="38"/>
      <c r="M22" s="33"/>
      <c r="N22" s="33"/>
      <c r="O22" s="31"/>
    </row>
    <row r="23" spans="1:15" x14ac:dyDescent="0.25">
      <c r="A23" s="36" t="s">
        <v>69</v>
      </c>
      <c r="B23" s="37" t="s">
        <v>62</v>
      </c>
      <c r="C23" s="40">
        <f t="shared" si="0"/>
        <v>5</v>
      </c>
      <c r="D23" s="72">
        <f t="shared" si="1"/>
        <v>0.05</v>
      </c>
      <c r="E23" s="71">
        <f t="shared" si="2"/>
        <v>6.3040000000000003</v>
      </c>
      <c r="F23" s="74">
        <f t="shared" si="3"/>
        <v>18</v>
      </c>
      <c r="G23" s="63">
        <f t="shared" si="4"/>
        <v>7.9022673961338459</v>
      </c>
      <c r="H23" s="77">
        <f t="shared" si="5"/>
        <v>11</v>
      </c>
      <c r="I23" s="77">
        <f t="shared" si="6"/>
        <v>15.199999999999998</v>
      </c>
      <c r="J23" s="67">
        <v>0.05</v>
      </c>
      <c r="K23" s="566"/>
      <c r="L23" s="38">
        <v>18</v>
      </c>
      <c r="M23" s="33">
        <v>1.7</v>
      </c>
      <c r="N23" s="33">
        <v>0.77</v>
      </c>
      <c r="O23" s="543">
        <v>11</v>
      </c>
    </row>
    <row r="24" spans="1:15" x14ac:dyDescent="0.25">
      <c r="A24" s="36" t="s">
        <v>70</v>
      </c>
      <c r="B24" s="37" t="s">
        <v>62</v>
      </c>
      <c r="C24" s="40">
        <f t="shared" si="0"/>
        <v>0</v>
      </c>
      <c r="D24" s="71">
        <f t="shared" si="1"/>
        <v>0</v>
      </c>
      <c r="E24" s="74" t="e">
        <f t="shared" si="2"/>
        <v>#DIV/0!</v>
      </c>
      <c r="F24" s="71">
        <f t="shared" si="3"/>
        <v>0</v>
      </c>
      <c r="G24" s="63" t="e">
        <f t="shared" si="4"/>
        <v>#DIV/0!</v>
      </c>
      <c r="H24" s="63" t="e">
        <f t="shared" si="5"/>
        <v>#NUM!</v>
      </c>
      <c r="I24" s="63" t="e">
        <f t="shared" si="6"/>
        <v>#NUM!</v>
      </c>
      <c r="J24" s="32"/>
      <c r="K24" s="38"/>
      <c r="L24" s="38"/>
      <c r="M24" s="33"/>
      <c r="N24" s="33"/>
      <c r="O24" s="31"/>
    </row>
    <row r="25" spans="1:15" x14ac:dyDescent="0.25">
      <c r="A25" s="36"/>
      <c r="B25" s="37"/>
      <c r="C25" s="40"/>
      <c r="D25" s="74"/>
      <c r="E25" s="74"/>
      <c r="F25" s="74"/>
      <c r="G25" s="63"/>
      <c r="H25" s="63"/>
      <c r="I25" s="63"/>
      <c r="J25" s="32"/>
      <c r="K25" s="38"/>
      <c r="L25" s="38"/>
      <c r="M25" s="33"/>
      <c r="N25" s="33"/>
      <c r="O25" s="31"/>
    </row>
    <row r="26" spans="1:15" x14ac:dyDescent="0.25">
      <c r="A26" s="25" t="s">
        <v>71</v>
      </c>
      <c r="B26" s="39"/>
      <c r="C26" s="40"/>
      <c r="D26" s="74"/>
      <c r="E26" s="74"/>
      <c r="F26" s="74"/>
      <c r="G26" s="63"/>
      <c r="H26" s="63"/>
      <c r="I26" s="63"/>
      <c r="J26" s="32"/>
      <c r="K26" s="38"/>
      <c r="L26" s="38"/>
      <c r="M26" s="33"/>
      <c r="N26" s="33"/>
      <c r="O26" s="31"/>
    </row>
    <row r="27" spans="1:15" x14ac:dyDescent="0.25">
      <c r="A27" s="36" t="s">
        <v>72</v>
      </c>
      <c r="B27" s="39" t="s">
        <v>62</v>
      </c>
      <c r="C27" s="40">
        <f t="shared" ref="C27:C36" si="7">COUNT(J27:O27)</f>
        <v>2</v>
      </c>
      <c r="D27" s="73">
        <f t="shared" ref="D27:D36" si="8">MIN(J27:O27)</f>
        <v>5.0000000000000001E-3</v>
      </c>
      <c r="E27" s="73">
        <f t="shared" ref="E27:E36" si="9">AVERAGE(J27:O27)</f>
        <v>2.75E-2</v>
      </c>
      <c r="F27" s="72">
        <f t="shared" ref="F27:F36" si="10">MAX(J27:O27)</f>
        <v>0.05</v>
      </c>
      <c r="G27" s="76">
        <f t="shared" ref="G27:G36" si="11">STDEV(J27:O27)</f>
        <v>3.1819805153394644E-2</v>
      </c>
      <c r="H27" s="76">
        <f t="shared" ref="H27:H36" si="12">PERCENTILE(J27:O27,0.75)</f>
        <v>3.875E-2</v>
      </c>
      <c r="I27" s="76">
        <f t="shared" ref="I27:I36" si="13">PERCENTILE(J27:O27,0.9)</f>
        <v>4.5499999999999999E-2</v>
      </c>
      <c r="J27" s="67">
        <v>0.05</v>
      </c>
      <c r="K27" s="566"/>
      <c r="L27" s="38"/>
      <c r="M27" s="33"/>
      <c r="N27" s="33"/>
      <c r="O27" s="70">
        <v>5.0000000000000001E-3</v>
      </c>
    </row>
    <row r="28" spans="1:15" x14ac:dyDescent="0.25">
      <c r="A28" s="36" t="s">
        <v>74</v>
      </c>
      <c r="B28" s="39" t="s">
        <v>62</v>
      </c>
      <c r="C28" s="40">
        <f t="shared" si="7"/>
        <v>1</v>
      </c>
      <c r="D28" s="73">
        <f t="shared" si="8"/>
        <v>0.05</v>
      </c>
      <c r="E28" s="73">
        <f t="shared" si="9"/>
        <v>0.05</v>
      </c>
      <c r="F28" s="72">
        <f t="shared" si="10"/>
        <v>0.05</v>
      </c>
      <c r="G28" s="63" t="e">
        <f t="shared" si="11"/>
        <v>#DIV/0!</v>
      </c>
      <c r="H28" s="76">
        <f t="shared" si="12"/>
        <v>0.05</v>
      </c>
      <c r="I28" s="76">
        <f t="shared" si="13"/>
        <v>0.05</v>
      </c>
      <c r="J28" s="67">
        <v>0.05</v>
      </c>
      <c r="K28" s="566"/>
      <c r="L28" s="38"/>
      <c r="M28" s="33"/>
      <c r="N28" s="33"/>
      <c r="O28" s="31"/>
    </row>
    <row r="29" spans="1:15" x14ac:dyDescent="0.25">
      <c r="A29" s="36" t="s">
        <v>76</v>
      </c>
      <c r="B29" s="39" t="s">
        <v>62</v>
      </c>
      <c r="C29" s="40">
        <f t="shared" si="7"/>
        <v>1</v>
      </c>
      <c r="D29" s="73">
        <f t="shared" si="8"/>
        <v>0.05</v>
      </c>
      <c r="E29" s="73">
        <f t="shared" si="9"/>
        <v>0.05</v>
      </c>
      <c r="F29" s="72">
        <f t="shared" si="10"/>
        <v>0.05</v>
      </c>
      <c r="G29" s="63" t="e">
        <f t="shared" si="11"/>
        <v>#DIV/0!</v>
      </c>
      <c r="H29" s="76">
        <f t="shared" si="12"/>
        <v>0.05</v>
      </c>
      <c r="I29" s="76">
        <f t="shared" si="13"/>
        <v>0.05</v>
      </c>
      <c r="J29" s="67">
        <v>0.05</v>
      </c>
      <c r="K29" s="566"/>
      <c r="L29" s="38"/>
      <c r="M29" s="33"/>
      <c r="N29" s="33"/>
      <c r="O29" s="31"/>
    </row>
    <row r="30" spans="1:15" x14ac:dyDescent="0.25">
      <c r="A30" s="36" t="s">
        <v>77</v>
      </c>
      <c r="B30" s="39" t="s">
        <v>62</v>
      </c>
      <c r="C30" s="40">
        <f t="shared" si="7"/>
        <v>1</v>
      </c>
      <c r="D30" s="73">
        <f t="shared" si="8"/>
        <v>0.05</v>
      </c>
      <c r="E30" s="73">
        <f t="shared" si="9"/>
        <v>0.05</v>
      </c>
      <c r="F30" s="72">
        <f t="shared" si="10"/>
        <v>0.05</v>
      </c>
      <c r="G30" s="63" t="e">
        <f t="shared" si="11"/>
        <v>#DIV/0!</v>
      </c>
      <c r="H30" s="76">
        <f t="shared" si="12"/>
        <v>0.05</v>
      </c>
      <c r="I30" s="76">
        <f t="shared" si="13"/>
        <v>0.05</v>
      </c>
      <c r="J30" s="67">
        <v>0.05</v>
      </c>
      <c r="K30" s="566"/>
      <c r="L30" s="38"/>
      <c r="M30" s="33"/>
      <c r="N30" s="33"/>
      <c r="O30" s="31"/>
    </row>
    <row r="31" spans="1:15" x14ac:dyDescent="0.25">
      <c r="A31" s="44" t="s">
        <v>78</v>
      </c>
      <c r="B31" s="39" t="s">
        <v>62</v>
      </c>
      <c r="C31" s="40">
        <f t="shared" si="7"/>
        <v>2</v>
      </c>
      <c r="D31" s="73">
        <f t="shared" si="8"/>
        <v>0.05</v>
      </c>
      <c r="E31" s="73">
        <f t="shared" si="9"/>
        <v>9.5000000000000001E-2</v>
      </c>
      <c r="F31" s="72">
        <f t="shared" si="10"/>
        <v>0.14000000000000001</v>
      </c>
      <c r="G31" s="76">
        <f t="shared" si="11"/>
        <v>6.3639610306789288E-2</v>
      </c>
      <c r="H31" s="75">
        <f t="shared" si="12"/>
        <v>0.11750000000000001</v>
      </c>
      <c r="I31" s="75">
        <f t="shared" si="13"/>
        <v>0.13100000000000001</v>
      </c>
      <c r="J31" s="67">
        <v>0.05</v>
      </c>
      <c r="K31" s="566"/>
      <c r="L31" s="38"/>
      <c r="M31" s="33"/>
      <c r="N31" s="33"/>
      <c r="O31" s="31">
        <v>0.14000000000000001</v>
      </c>
    </row>
    <row r="32" spans="1:15" x14ac:dyDescent="0.25">
      <c r="A32" s="36" t="s">
        <v>79</v>
      </c>
      <c r="B32" s="39" t="s">
        <v>62</v>
      </c>
      <c r="C32" s="40">
        <f t="shared" si="7"/>
        <v>2</v>
      </c>
      <c r="D32" s="73">
        <f t="shared" si="8"/>
        <v>0.05</v>
      </c>
      <c r="E32" s="73">
        <f t="shared" si="9"/>
        <v>5.6000000000000001E-2</v>
      </c>
      <c r="F32" s="72">
        <f t="shared" si="10"/>
        <v>6.2E-2</v>
      </c>
      <c r="G32" s="76">
        <f t="shared" si="11"/>
        <v>8.4852813742385715E-3</v>
      </c>
      <c r="H32" s="76">
        <f t="shared" si="12"/>
        <v>5.8999999999999997E-2</v>
      </c>
      <c r="I32" s="76">
        <f t="shared" si="13"/>
        <v>6.08E-2</v>
      </c>
      <c r="J32" s="67">
        <v>0.05</v>
      </c>
      <c r="K32" s="566"/>
      <c r="L32" s="38"/>
      <c r="M32" s="33"/>
      <c r="N32" s="33"/>
      <c r="O32" s="31">
        <v>6.2E-2</v>
      </c>
    </row>
    <row r="33" spans="1:15" x14ac:dyDescent="0.25">
      <c r="A33" s="36" t="s">
        <v>80</v>
      </c>
      <c r="B33" s="39" t="s">
        <v>62</v>
      </c>
      <c r="C33" s="40">
        <f t="shared" si="7"/>
        <v>2</v>
      </c>
      <c r="D33" s="73">
        <f t="shared" si="8"/>
        <v>0.05</v>
      </c>
      <c r="E33" s="73">
        <f t="shared" si="9"/>
        <v>0.08</v>
      </c>
      <c r="F33" s="72">
        <f t="shared" si="10"/>
        <v>0.11</v>
      </c>
      <c r="G33" s="76">
        <f t="shared" si="11"/>
        <v>4.2426406871192847E-2</v>
      </c>
      <c r="H33" s="75">
        <f t="shared" si="12"/>
        <v>9.5000000000000001E-2</v>
      </c>
      <c r="I33" s="75">
        <f t="shared" si="13"/>
        <v>0.104</v>
      </c>
      <c r="J33" s="67">
        <v>0.05</v>
      </c>
      <c r="K33" s="566"/>
      <c r="L33" s="38"/>
      <c r="M33" s="33"/>
      <c r="N33" s="33"/>
      <c r="O33" s="31">
        <v>0.11</v>
      </c>
    </row>
    <row r="34" spans="1:15" x14ac:dyDescent="0.25">
      <c r="A34" s="36" t="s">
        <v>81</v>
      </c>
      <c r="B34" s="39" t="s">
        <v>62</v>
      </c>
      <c r="C34" s="40">
        <f t="shared" si="7"/>
        <v>2</v>
      </c>
      <c r="D34" s="73">
        <f t="shared" si="8"/>
        <v>4.3999999999999997E-2</v>
      </c>
      <c r="E34" s="73">
        <f t="shared" si="9"/>
        <v>4.7E-2</v>
      </c>
      <c r="F34" s="72">
        <f t="shared" si="10"/>
        <v>0.05</v>
      </c>
      <c r="G34" s="76">
        <f t="shared" si="11"/>
        <v>4.2426406871192892E-3</v>
      </c>
      <c r="H34" s="76">
        <f t="shared" si="12"/>
        <v>4.8500000000000001E-2</v>
      </c>
      <c r="I34" s="76">
        <f t="shared" si="13"/>
        <v>4.9399999999999999E-2</v>
      </c>
      <c r="J34" s="67">
        <v>0.05</v>
      </c>
      <c r="K34" s="566"/>
      <c r="L34" s="38"/>
      <c r="M34" s="33"/>
      <c r="N34" s="33"/>
      <c r="O34" s="543">
        <v>4.3999999999999997E-2</v>
      </c>
    </row>
    <row r="35" spans="1:15" x14ac:dyDescent="0.25">
      <c r="A35" s="36" t="s">
        <v>82</v>
      </c>
      <c r="B35" s="39" t="s">
        <v>62</v>
      </c>
      <c r="C35" s="40">
        <f t="shared" si="7"/>
        <v>2</v>
      </c>
      <c r="D35" s="73">
        <f t="shared" si="8"/>
        <v>0.05</v>
      </c>
      <c r="E35" s="73">
        <f t="shared" si="9"/>
        <v>5.7500000000000002E-2</v>
      </c>
      <c r="F35" s="72">
        <f t="shared" si="10"/>
        <v>6.5000000000000002E-2</v>
      </c>
      <c r="G35" s="76">
        <f t="shared" si="11"/>
        <v>1.0606601717798243E-2</v>
      </c>
      <c r="H35" s="76">
        <f t="shared" si="12"/>
        <v>6.1249999999999999E-2</v>
      </c>
      <c r="I35" s="76">
        <f t="shared" si="13"/>
        <v>6.3500000000000001E-2</v>
      </c>
      <c r="J35" s="67">
        <v>0.05</v>
      </c>
      <c r="K35" s="566"/>
      <c r="L35" s="38"/>
      <c r="M35" s="33"/>
      <c r="N35" s="33"/>
      <c r="O35" s="543">
        <v>6.5000000000000002E-2</v>
      </c>
    </row>
    <row r="36" spans="1:15" x14ac:dyDescent="0.25">
      <c r="A36" s="36" t="s">
        <v>83</v>
      </c>
      <c r="B36" s="39" t="s">
        <v>62</v>
      </c>
      <c r="C36" s="40">
        <f t="shared" si="7"/>
        <v>2</v>
      </c>
      <c r="D36" s="72">
        <f t="shared" si="8"/>
        <v>0.114</v>
      </c>
      <c r="E36" s="72">
        <f t="shared" si="9"/>
        <v>0.26750000000000002</v>
      </c>
      <c r="F36" s="72">
        <f t="shared" si="10"/>
        <v>0.42099999999999999</v>
      </c>
      <c r="G36" s="63">
        <f t="shared" si="11"/>
        <v>0.21708178182427007</v>
      </c>
      <c r="H36" s="75">
        <f t="shared" si="12"/>
        <v>0.34425</v>
      </c>
      <c r="I36" s="75">
        <f t="shared" si="13"/>
        <v>0.39029999999999998</v>
      </c>
      <c r="J36" s="32"/>
      <c r="K36" s="38"/>
      <c r="L36" s="38">
        <v>0.114</v>
      </c>
      <c r="M36" s="33"/>
      <c r="N36" s="33"/>
      <c r="O36" s="31">
        <f>SUM(O31:O35)</f>
        <v>0.42099999999999999</v>
      </c>
    </row>
    <row r="37" spans="1:15" x14ac:dyDescent="0.25">
      <c r="A37" s="44"/>
      <c r="B37" s="39"/>
      <c r="C37" s="40"/>
      <c r="D37" s="74"/>
      <c r="E37" s="74"/>
      <c r="F37" s="74"/>
      <c r="G37" s="63"/>
      <c r="H37" s="63"/>
      <c r="I37" s="63"/>
      <c r="J37" s="32"/>
      <c r="K37" s="38"/>
      <c r="L37" s="38"/>
      <c r="M37" s="33"/>
      <c r="N37" s="33"/>
      <c r="O37" s="31"/>
    </row>
    <row r="38" spans="1:15" x14ac:dyDescent="0.25">
      <c r="A38" s="25" t="s">
        <v>84</v>
      </c>
      <c r="B38" s="39"/>
      <c r="C38" s="40"/>
      <c r="D38" s="74"/>
      <c r="E38" s="74"/>
      <c r="F38" s="74"/>
      <c r="G38" s="63"/>
      <c r="H38" s="63"/>
      <c r="I38" s="63"/>
      <c r="J38" s="32"/>
      <c r="K38" s="38"/>
      <c r="L38" s="38"/>
      <c r="M38" s="33"/>
      <c r="N38" s="33"/>
      <c r="O38" s="31"/>
    </row>
    <row r="39" spans="1:15" x14ac:dyDescent="0.25">
      <c r="A39" s="36" t="s">
        <v>86</v>
      </c>
      <c r="B39" s="39" t="s">
        <v>62</v>
      </c>
      <c r="C39" s="40">
        <f>COUNT(J39:O39)</f>
        <v>1</v>
      </c>
      <c r="D39" s="72">
        <f>MIN(J39:O39)</f>
        <v>0.1</v>
      </c>
      <c r="E39" s="72">
        <f>AVERAGE(J39:O39)</f>
        <v>0.1</v>
      </c>
      <c r="F39" s="72">
        <f>MAX(J39:O39)</f>
        <v>0.1</v>
      </c>
      <c r="G39" s="63" t="e">
        <f>STDEV(J39:O39)</f>
        <v>#DIV/0!</v>
      </c>
      <c r="H39" s="75">
        <f>PERCENTILE(J39:O39,0.75)</f>
        <v>0.1</v>
      </c>
      <c r="I39" s="75">
        <f>PERCENTILE(J39:O39,0.9)</f>
        <v>0.1</v>
      </c>
      <c r="J39" s="67">
        <v>0.1</v>
      </c>
      <c r="K39" s="566"/>
      <c r="L39" s="38"/>
      <c r="M39" s="33"/>
      <c r="N39" s="33"/>
      <c r="O39" s="31"/>
    </row>
    <row r="40" spans="1:15" x14ac:dyDescent="0.25">
      <c r="A40" s="36" t="s">
        <v>88</v>
      </c>
      <c r="B40" s="39" t="s">
        <v>62</v>
      </c>
      <c r="C40" s="40">
        <f>COUNT(J40:O40)</f>
        <v>1</v>
      </c>
      <c r="D40" s="72">
        <f>MIN(J40:O40)</f>
        <v>0.1</v>
      </c>
      <c r="E40" s="72">
        <f>AVERAGE(J40:O40)</f>
        <v>0.1</v>
      </c>
      <c r="F40" s="72">
        <f>MAX(J40:O40)</f>
        <v>0.1</v>
      </c>
      <c r="G40" s="63" t="e">
        <f>STDEV(J40:O40)</f>
        <v>#DIV/0!</v>
      </c>
      <c r="H40" s="75">
        <f>PERCENTILE(J40:O40,0.75)</f>
        <v>0.1</v>
      </c>
      <c r="I40" s="75">
        <f>PERCENTILE(J40:O40,0.9)</f>
        <v>0.1</v>
      </c>
      <c r="J40" s="67">
        <v>0.1</v>
      </c>
      <c r="K40" s="566"/>
      <c r="L40" s="38"/>
      <c r="M40" s="33"/>
      <c r="N40" s="33"/>
      <c r="O40" s="31"/>
    </row>
    <row r="41" spans="1:15" x14ac:dyDescent="0.25">
      <c r="A41" s="36" t="s">
        <v>89</v>
      </c>
      <c r="B41" s="39" t="s">
        <v>62</v>
      </c>
      <c r="C41" s="40">
        <f>COUNT(J41:O41)</f>
        <v>2</v>
      </c>
      <c r="D41" s="71">
        <f>MIN(J41:O41)</f>
        <v>8.4</v>
      </c>
      <c r="E41" s="74">
        <f>AVERAGE(J41:O41)</f>
        <v>10.15</v>
      </c>
      <c r="F41" s="74">
        <f>MAX(J41:O41)</f>
        <v>11.9</v>
      </c>
      <c r="G41" s="63">
        <f>STDEV(J41:O41)</f>
        <v>2.4748737341529163</v>
      </c>
      <c r="H41" s="77">
        <f>PERCENTILE(J41:O41,0.75)</f>
        <v>11.025</v>
      </c>
      <c r="I41" s="77">
        <f>PERCENTILE(J41:O41,0.9)</f>
        <v>11.55</v>
      </c>
      <c r="J41" s="32">
        <v>11.9</v>
      </c>
      <c r="K41" s="38"/>
      <c r="L41" s="38"/>
      <c r="M41" s="33"/>
      <c r="N41" s="33"/>
      <c r="O41" s="31">
        <v>8.4</v>
      </c>
    </row>
    <row r="42" spans="1:15" x14ac:dyDescent="0.25">
      <c r="A42" s="36" t="s">
        <v>90</v>
      </c>
      <c r="B42" s="39" t="s">
        <v>62</v>
      </c>
      <c r="C42" s="40">
        <f>COUNT(J42:O42)</f>
        <v>1</v>
      </c>
      <c r="D42" s="72">
        <f>MIN(J42:O42)</f>
        <v>0.1</v>
      </c>
      <c r="E42" s="72">
        <f>AVERAGE(J42:O42)</f>
        <v>0.1</v>
      </c>
      <c r="F42" s="72">
        <f>MAX(J42:O42)</f>
        <v>0.1</v>
      </c>
      <c r="G42" s="63" t="e">
        <f>STDEV(J42:O42)</f>
        <v>#DIV/0!</v>
      </c>
      <c r="H42" s="75">
        <f>PERCENTILE(J42:O42,0.75)</f>
        <v>0.1</v>
      </c>
      <c r="I42" s="75">
        <f>PERCENTILE(J42:O42,0.9)</f>
        <v>0.1</v>
      </c>
      <c r="J42" s="67">
        <v>0.1</v>
      </c>
      <c r="K42" s="566"/>
      <c r="L42" s="38"/>
      <c r="M42" s="33"/>
      <c r="N42" s="33"/>
      <c r="O42" s="31"/>
    </row>
    <row r="43" spans="1:15" x14ac:dyDescent="0.25">
      <c r="A43" s="36"/>
      <c r="B43" s="39"/>
      <c r="C43" s="40"/>
      <c r="D43" s="74"/>
      <c r="E43" s="74"/>
      <c r="F43" s="74"/>
      <c r="G43" s="63"/>
      <c r="H43" s="63"/>
      <c r="I43" s="63"/>
      <c r="J43" s="32"/>
      <c r="K43" s="38"/>
      <c r="L43" s="38"/>
      <c r="M43" s="33"/>
      <c r="N43" s="33"/>
      <c r="O43" s="31"/>
    </row>
    <row r="44" spans="1:15" x14ac:dyDescent="0.25">
      <c r="A44" s="25" t="s">
        <v>91</v>
      </c>
      <c r="B44" s="39"/>
      <c r="C44" s="40"/>
      <c r="D44" s="74"/>
      <c r="E44" s="74"/>
      <c r="F44" s="74"/>
      <c r="G44" s="63"/>
      <c r="H44" s="63"/>
      <c r="I44" s="63"/>
      <c r="J44" s="32"/>
      <c r="K44" s="38"/>
      <c r="L44" s="38"/>
      <c r="M44" s="33"/>
      <c r="N44" s="33"/>
      <c r="O44" s="31"/>
    </row>
    <row r="45" spans="1:15" x14ac:dyDescent="0.25">
      <c r="A45" s="36" t="s">
        <v>92</v>
      </c>
      <c r="B45" s="39" t="s">
        <v>62</v>
      </c>
      <c r="C45" s="40">
        <f>COUNT(J45:O45)</f>
        <v>1</v>
      </c>
      <c r="D45" s="72">
        <f>MIN(J45:O45)</f>
        <v>0.16</v>
      </c>
      <c r="E45" s="72">
        <f>AVERAGE(J45:O45)</f>
        <v>0.16</v>
      </c>
      <c r="F45" s="72">
        <f>MAX(J45:O45)</f>
        <v>0.16</v>
      </c>
      <c r="G45" s="63" t="e">
        <f>STDEV(J45:O45)</f>
        <v>#DIV/0!</v>
      </c>
      <c r="H45" s="75">
        <f>PERCENTILE(J45:O45,0.75)</f>
        <v>0.16</v>
      </c>
      <c r="I45" s="75">
        <f>PERCENTILE(J45:O45,0.9)</f>
        <v>0.16</v>
      </c>
      <c r="J45" s="32">
        <v>0.16</v>
      </c>
      <c r="K45" s="38"/>
      <c r="L45" s="38"/>
      <c r="M45" s="33"/>
      <c r="N45" s="33"/>
      <c r="O45" s="31"/>
    </row>
    <row r="46" spans="1:15" s="37" customFormat="1" x14ac:dyDescent="0.25">
      <c r="A46" s="36"/>
      <c r="C46" s="40"/>
      <c r="D46" s="74"/>
      <c r="E46" s="74"/>
      <c r="F46" s="74"/>
      <c r="G46" s="63"/>
      <c r="H46" s="63"/>
      <c r="I46" s="63"/>
      <c r="J46" s="32"/>
      <c r="K46" s="38"/>
      <c r="L46" s="38"/>
      <c r="M46" s="33"/>
      <c r="N46" s="33"/>
      <c r="O46" s="31"/>
    </row>
    <row r="47" spans="1:15" x14ac:dyDescent="0.25">
      <c r="A47" s="25" t="s">
        <v>93</v>
      </c>
      <c r="B47" s="37"/>
      <c r="C47" s="40"/>
      <c r="D47" s="74"/>
      <c r="E47" s="74"/>
      <c r="F47" s="74"/>
      <c r="G47" s="63"/>
      <c r="H47" s="63"/>
      <c r="I47" s="63"/>
      <c r="J47" s="32"/>
      <c r="K47" s="38"/>
      <c r="L47" s="38"/>
      <c r="M47" s="33"/>
      <c r="N47" s="33"/>
      <c r="O47" s="31"/>
    </row>
    <row r="48" spans="1:15" x14ac:dyDescent="0.25">
      <c r="A48" s="36" t="s">
        <v>95</v>
      </c>
      <c r="B48" s="37" t="s">
        <v>62</v>
      </c>
      <c r="C48" s="40">
        <f>COUNT(J48:O48)</f>
        <v>0</v>
      </c>
      <c r="D48" s="71">
        <f>MIN(J48:O48)</f>
        <v>0</v>
      </c>
      <c r="E48" s="74" t="e">
        <f>AVERAGE(J48:O48)</f>
        <v>#DIV/0!</v>
      </c>
      <c r="F48" s="71">
        <f>MAX(J48:O48)</f>
        <v>0</v>
      </c>
      <c r="G48" s="63" t="e">
        <f>STDEV(J48:O48)</f>
        <v>#DIV/0!</v>
      </c>
      <c r="H48" s="63" t="e">
        <f>PERCENTILE(J48:O48,0.75)</f>
        <v>#NUM!</v>
      </c>
      <c r="I48" s="63" t="e">
        <f>PERCENTILE(J48:O48,0.9)</f>
        <v>#NUM!</v>
      </c>
      <c r="J48" s="32"/>
      <c r="K48" s="38"/>
      <c r="L48" s="38"/>
      <c r="M48" s="33"/>
      <c r="N48" s="33"/>
      <c r="O48" s="31"/>
    </row>
    <row r="49" spans="1:15" x14ac:dyDescent="0.25">
      <c r="A49" s="36" t="s">
        <v>96</v>
      </c>
      <c r="B49" s="37" t="s">
        <v>62</v>
      </c>
      <c r="C49" s="40">
        <f>COUNT(J49:O49)</f>
        <v>0</v>
      </c>
      <c r="D49" s="71">
        <f>MIN(J49:O49)</f>
        <v>0</v>
      </c>
      <c r="E49" s="74" t="e">
        <f>AVERAGE(J49:O49)</f>
        <v>#DIV/0!</v>
      </c>
      <c r="F49" s="71">
        <f>MAX(J49:O49)</f>
        <v>0</v>
      </c>
      <c r="G49" s="63" t="e">
        <f>STDEV(J49:O49)</f>
        <v>#DIV/0!</v>
      </c>
      <c r="H49" s="63" t="e">
        <f>PERCENTILE(J49:O49,0.75)</f>
        <v>#NUM!</v>
      </c>
      <c r="I49" s="63" t="e">
        <f>PERCENTILE(J49:O49,0.9)</f>
        <v>#NUM!</v>
      </c>
      <c r="J49" s="32"/>
      <c r="K49" s="38"/>
      <c r="L49" s="38"/>
      <c r="M49" s="33"/>
      <c r="N49" s="33"/>
      <c r="O49" s="31"/>
    </row>
    <row r="50" spans="1:15" x14ac:dyDescent="0.25">
      <c r="A50" s="36" t="s">
        <v>98</v>
      </c>
      <c r="B50" s="37" t="s">
        <v>62</v>
      </c>
      <c r="C50" s="40">
        <f>COUNT(J50:O50)</f>
        <v>0</v>
      </c>
      <c r="D50" s="71">
        <f>MIN(J50:O50)</f>
        <v>0</v>
      </c>
      <c r="E50" s="74" t="e">
        <f>AVERAGE(J50:O50)</f>
        <v>#DIV/0!</v>
      </c>
      <c r="F50" s="71">
        <f>MAX(J50:O50)</f>
        <v>0</v>
      </c>
      <c r="G50" s="63" t="e">
        <f>STDEV(J50:O50)</f>
        <v>#DIV/0!</v>
      </c>
      <c r="H50" s="63" t="e">
        <f>PERCENTILE(J50:O50,0.75)</f>
        <v>#NUM!</v>
      </c>
      <c r="I50" s="63" t="e">
        <f>PERCENTILE(J50:O50,0.9)</f>
        <v>#NUM!</v>
      </c>
      <c r="J50" s="32"/>
      <c r="K50" s="38"/>
      <c r="L50" s="38"/>
      <c r="M50" s="33"/>
      <c r="N50" s="33"/>
      <c r="O50" s="31"/>
    </row>
    <row r="51" spans="1:15" x14ac:dyDescent="0.25">
      <c r="A51" s="36" t="s">
        <v>99</v>
      </c>
      <c r="B51" s="37" t="s">
        <v>62</v>
      </c>
      <c r="C51" s="40">
        <f>COUNT(J51:O51)</f>
        <v>1</v>
      </c>
      <c r="D51" s="72">
        <f>MIN(J51:O51)</f>
        <v>0.59</v>
      </c>
      <c r="E51" s="72">
        <f>AVERAGE(J51:O51)</f>
        <v>0.59</v>
      </c>
      <c r="F51" s="72">
        <f>MAX(J51:O51)</f>
        <v>0.59</v>
      </c>
      <c r="G51" s="63" t="e">
        <f>STDEV(J51:O51)</f>
        <v>#DIV/0!</v>
      </c>
      <c r="H51" s="75">
        <f>PERCENTILE(J51:O51,0.75)</f>
        <v>0.59</v>
      </c>
      <c r="I51" s="75">
        <f>PERCENTILE(J51:O51,0.9)</f>
        <v>0.59</v>
      </c>
      <c r="J51" s="32"/>
      <c r="K51" s="38"/>
      <c r="L51" s="38"/>
      <c r="M51" s="33"/>
      <c r="N51" s="33"/>
      <c r="O51" s="31">
        <v>0.59</v>
      </c>
    </row>
    <row r="52" spans="1:15" x14ac:dyDescent="0.25">
      <c r="A52" s="24" t="s">
        <v>100</v>
      </c>
      <c r="B52" s="22" t="s">
        <v>62</v>
      </c>
      <c r="C52" s="82">
        <f>COUNT(J52:O52)</f>
        <v>1</v>
      </c>
      <c r="D52" s="100">
        <f>MIN(J52:O52)</f>
        <v>0.33</v>
      </c>
      <c r="E52" s="100">
        <f>AVERAGE(J52:O52)</f>
        <v>0.33</v>
      </c>
      <c r="F52" s="100">
        <f>MAX(J52:O52)</f>
        <v>0.33</v>
      </c>
      <c r="G52" s="132" t="e">
        <f>STDEV(J52:O52)</f>
        <v>#DIV/0!</v>
      </c>
      <c r="H52" s="102">
        <f>PERCENTILE(J52:O52,0.75)</f>
        <v>0.33</v>
      </c>
      <c r="I52" s="103">
        <f>PERCENTILE(J52:O52,0.9)</f>
        <v>0.33</v>
      </c>
      <c r="J52" s="17"/>
      <c r="K52" s="201"/>
      <c r="L52" s="201"/>
      <c r="M52" s="18"/>
      <c r="N52" s="18"/>
      <c r="O52" s="19">
        <v>0.33</v>
      </c>
    </row>
    <row r="53" spans="1:15" x14ac:dyDescent="0.25">
      <c r="J53" s="495">
        <f t="shared" ref="J53:O53" si="14">COUNTA(J10:J52)</f>
        <v>21</v>
      </c>
      <c r="K53" s="495">
        <f t="shared" si="14"/>
        <v>3</v>
      </c>
      <c r="L53" s="495">
        <f t="shared" si="14"/>
        <v>8</v>
      </c>
      <c r="M53" s="495">
        <f t="shared" si="14"/>
        <v>7</v>
      </c>
      <c r="N53" s="495">
        <f t="shared" si="14"/>
        <v>7</v>
      </c>
      <c r="O53" s="494">
        <f t="shared" si="14"/>
        <v>17</v>
      </c>
    </row>
    <row r="54" spans="1:15" x14ac:dyDescent="0.25">
      <c r="A54" s="94" t="s">
        <v>214</v>
      </c>
    </row>
  </sheetData>
  <sheetProtection algorithmName="SHA-512" hashValue="cgbXlRH3WIzVzn0Q35P42rNsT7hmEVwoXgmrLMut6BtVRuZ8KIhWEAqPOUz/FK60+fLbn6n+LoNn+F4USCyb/Q==" saltValue="0toYe05Y5sGDmdBbVw2b6A==" spinCount="100000" sheet="1" objects="1" scenarios="1"/>
  <mergeCells count="2">
    <mergeCell ref="M4:O4"/>
    <mergeCell ref="M3:O3"/>
  </mergeCells>
  <conditionalFormatting sqref="C9:C52">
    <cfRule type="colorScale" priority="1">
      <colorScale>
        <cfvo type="num" val="0"/>
        <cfvo type="num" val="1"/>
        <cfvo type="num" val="5"/>
        <color theme="5"/>
        <color theme="9"/>
        <color theme="6"/>
      </colorScale>
    </cfRule>
  </conditionalFormatting>
  <hyperlinks>
    <hyperlink ref="J5" location="Referencer!A20" display="[16]" xr:uid="{00000000-0004-0000-1800-000000000000}"/>
    <hyperlink ref="L5" location="Referencer!A31" display="[26]" xr:uid="{00000000-0004-0000-1800-000001000000}"/>
    <hyperlink ref="M5" location="Referencer!A35" display="[30]" xr:uid="{00000000-0004-0000-1800-000002000000}"/>
    <hyperlink ref="K5" location="Referencer!A54" display="[49]" xr:uid="{00000000-0004-0000-1800-000003000000}"/>
  </hyperlinks>
  <pageMargins left="0.70866141732283472" right="0.70866141732283472" top="0.74803149606299213" bottom="0.74803149606299213" header="0.31496062992125984" footer="0.31496062992125984"/>
  <pageSetup paperSize="8" scale="48" orientation="landscape"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0.499984740745262"/>
  </sheetPr>
  <dimension ref="A1:U54"/>
  <sheetViews>
    <sheetView zoomScale="90" zoomScaleNormal="90" workbookViewId="0">
      <pane xSplit="1" topLeftCell="B1" activePane="topRight" state="frozen"/>
      <selection pane="topRight" activeCell="E15" sqref="E15"/>
    </sheetView>
  </sheetViews>
  <sheetFormatPr defaultRowHeight="15" x14ac:dyDescent="0.25"/>
  <cols>
    <col min="1" max="1" width="24.5703125" bestFit="1" customWidth="1"/>
    <col min="2" max="2" width="6.5703125" bestFit="1" customWidth="1"/>
    <col min="3" max="4" width="14.5703125" customWidth="1"/>
    <col min="5" max="6" width="16.7109375" customWidth="1"/>
    <col min="7" max="7" width="17" bestFit="1" customWidth="1"/>
    <col min="8" max="8" width="15.7109375" customWidth="1"/>
    <col min="9" max="9" width="16.42578125" customWidth="1"/>
    <col min="10" max="17" width="17.5703125" style="45" customWidth="1"/>
    <col min="18" max="19" width="20.7109375" style="45" customWidth="1"/>
    <col min="20" max="20" width="23.5703125" style="45" customWidth="1"/>
  </cols>
  <sheetData>
    <row r="1" spans="1:20" s="37" customFormat="1" ht="18.75" x14ac:dyDescent="0.3">
      <c r="A1" s="169" t="s">
        <v>224</v>
      </c>
      <c r="J1" s="33"/>
      <c r="K1" s="33"/>
      <c r="L1" s="33"/>
      <c r="M1" s="33"/>
      <c r="N1" s="33"/>
      <c r="O1" s="33"/>
      <c r="P1" s="33"/>
      <c r="Q1" s="33"/>
      <c r="R1" s="33"/>
      <c r="S1" s="33"/>
      <c r="T1" s="33"/>
    </row>
    <row r="2" spans="1:20" s="202" customFormat="1" ht="18.75" x14ac:dyDescent="0.3">
      <c r="A2" s="167"/>
      <c r="B2" s="167"/>
      <c r="C2" s="170"/>
      <c r="D2" s="170"/>
      <c r="E2" s="170"/>
      <c r="F2" s="170"/>
      <c r="G2" s="170"/>
      <c r="H2" s="170"/>
      <c r="I2" s="170"/>
      <c r="J2" s="170"/>
      <c r="K2" s="170"/>
      <c r="L2" s="170"/>
      <c r="M2" s="170"/>
      <c r="N2" s="170"/>
      <c r="O2" s="170"/>
      <c r="P2" s="170"/>
      <c r="Q2" s="170"/>
      <c r="R2" s="170"/>
      <c r="S2" s="170"/>
      <c r="T2" s="170"/>
    </row>
    <row r="3" spans="1:20" s="14" customFormat="1" ht="30" customHeight="1" x14ac:dyDescent="0.25">
      <c r="A3" s="57" t="s">
        <v>118</v>
      </c>
      <c r="B3" s="55"/>
      <c r="C3" s="123"/>
      <c r="D3" s="282"/>
      <c r="E3" s="121"/>
      <c r="F3" s="282"/>
      <c r="G3" s="121"/>
      <c r="H3" s="121"/>
      <c r="I3" s="122"/>
      <c r="J3" s="642" t="s">
        <v>131</v>
      </c>
      <c r="K3" s="643"/>
      <c r="L3" s="642" t="s">
        <v>132</v>
      </c>
      <c r="M3" s="643"/>
      <c r="N3" s="643"/>
      <c r="O3" s="644"/>
      <c r="P3" s="680" t="s">
        <v>228</v>
      </c>
      <c r="Q3" s="680"/>
      <c r="R3" s="411" t="s">
        <v>232</v>
      </c>
      <c r="S3" s="411" t="s">
        <v>233</v>
      </c>
      <c r="T3" s="546" t="s">
        <v>234</v>
      </c>
    </row>
    <row r="4" spans="1:20" s="14" customFormat="1" ht="105" x14ac:dyDescent="0.25">
      <c r="A4" s="57" t="s">
        <v>145</v>
      </c>
      <c r="B4" s="55"/>
      <c r="C4" s="123"/>
      <c r="D4" s="282"/>
      <c r="E4" s="121"/>
      <c r="F4" s="282"/>
      <c r="G4" s="121"/>
      <c r="H4" s="121"/>
      <c r="I4" s="122"/>
      <c r="J4" s="681" t="s">
        <v>239</v>
      </c>
      <c r="K4" s="672"/>
      <c r="L4" s="661" t="s">
        <v>153</v>
      </c>
      <c r="M4" s="657"/>
      <c r="N4" s="657"/>
      <c r="O4" s="662"/>
      <c r="P4" s="672" t="s">
        <v>229</v>
      </c>
      <c r="Q4" s="672"/>
      <c r="R4" s="10" t="s">
        <v>235</v>
      </c>
      <c r="S4" s="10" t="s">
        <v>236</v>
      </c>
      <c r="T4" s="122" t="s">
        <v>237</v>
      </c>
    </row>
    <row r="5" spans="1:20" s="14" customFormat="1" x14ac:dyDescent="0.25">
      <c r="A5" s="57" t="s">
        <v>37</v>
      </c>
      <c r="B5" s="55"/>
      <c r="C5" s="123"/>
      <c r="D5" s="282"/>
      <c r="E5" s="121"/>
      <c r="F5" s="282"/>
      <c r="G5" s="121"/>
      <c r="H5" s="121"/>
      <c r="I5" s="122"/>
      <c r="J5" s="364" t="s">
        <v>174</v>
      </c>
      <c r="K5" s="370" t="s">
        <v>174</v>
      </c>
      <c r="L5" s="364" t="s">
        <v>175</v>
      </c>
      <c r="M5" s="370" t="s">
        <v>175</v>
      </c>
      <c r="N5" s="370" t="s">
        <v>175</v>
      </c>
      <c r="O5" s="365" t="s">
        <v>175</v>
      </c>
      <c r="P5" s="371" t="s">
        <v>230</v>
      </c>
      <c r="Q5" s="371" t="s">
        <v>230</v>
      </c>
      <c r="R5" s="583" t="s">
        <v>230</v>
      </c>
      <c r="S5" s="583" t="s">
        <v>230</v>
      </c>
      <c r="T5" s="372" t="s">
        <v>230</v>
      </c>
    </row>
    <row r="6" spans="1:20" s="45" customFormat="1" x14ac:dyDescent="0.25">
      <c r="A6" s="38" t="s">
        <v>104</v>
      </c>
      <c r="B6" s="32"/>
      <c r="C6" s="32"/>
      <c r="D6" s="33"/>
      <c r="E6" s="33"/>
      <c r="F6" s="33"/>
      <c r="G6" s="33"/>
      <c r="H6" s="33"/>
      <c r="I6" s="31"/>
      <c r="J6" s="59">
        <v>1</v>
      </c>
      <c r="K6" s="59">
        <v>1</v>
      </c>
      <c r="L6" s="582">
        <v>1</v>
      </c>
      <c r="M6" s="59">
        <v>1</v>
      </c>
      <c r="N6" s="59">
        <v>1</v>
      </c>
      <c r="O6" s="580">
        <v>1</v>
      </c>
      <c r="P6" s="59">
        <v>1</v>
      </c>
      <c r="Q6" s="59">
        <v>1</v>
      </c>
      <c r="R6" s="584">
        <v>1</v>
      </c>
      <c r="S6" s="584">
        <v>1</v>
      </c>
      <c r="T6" s="129">
        <v>1</v>
      </c>
    </row>
    <row r="7" spans="1:20" s="14" customFormat="1" x14ac:dyDescent="0.25">
      <c r="A7" s="60" t="s">
        <v>219</v>
      </c>
      <c r="B7" s="105"/>
      <c r="C7" s="15" t="s">
        <v>104</v>
      </c>
      <c r="D7" s="16" t="s">
        <v>383</v>
      </c>
      <c r="E7" s="16" t="s">
        <v>208</v>
      </c>
      <c r="F7" s="16" t="s">
        <v>384</v>
      </c>
      <c r="G7" s="16" t="s">
        <v>446</v>
      </c>
      <c r="H7" s="16" t="s">
        <v>227</v>
      </c>
      <c r="I7" s="61" t="s">
        <v>209</v>
      </c>
      <c r="J7" s="16" t="s">
        <v>186</v>
      </c>
      <c r="K7" s="16" t="s">
        <v>186</v>
      </c>
      <c r="L7" s="15" t="s">
        <v>186</v>
      </c>
      <c r="M7" s="16" t="s">
        <v>186</v>
      </c>
      <c r="N7" s="16" t="s">
        <v>186</v>
      </c>
      <c r="O7" s="61" t="s">
        <v>186</v>
      </c>
      <c r="P7" s="16" t="s">
        <v>185</v>
      </c>
      <c r="Q7" s="16" t="s">
        <v>185</v>
      </c>
      <c r="R7" s="105" t="s">
        <v>185</v>
      </c>
      <c r="S7" s="105" t="s">
        <v>185</v>
      </c>
      <c r="T7" s="61" t="s">
        <v>185</v>
      </c>
    </row>
    <row r="8" spans="1:20" x14ac:dyDescent="0.25">
      <c r="A8" s="25" t="s">
        <v>49</v>
      </c>
      <c r="B8" s="26" t="s">
        <v>50</v>
      </c>
      <c r="C8" s="25"/>
      <c r="D8" s="26"/>
      <c r="E8" s="26"/>
      <c r="F8" s="26"/>
      <c r="G8" s="26"/>
      <c r="H8" s="26"/>
      <c r="I8" s="109"/>
      <c r="J8" s="33"/>
      <c r="K8" s="33"/>
      <c r="L8" s="32"/>
      <c r="M8" s="33"/>
      <c r="N8" s="33"/>
      <c r="O8" s="31"/>
      <c r="P8" s="33"/>
      <c r="Q8" s="33"/>
      <c r="R8" s="38"/>
      <c r="S8" s="38"/>
      <c r="T8" s="31"/>
    </row>
    <row r="9" spans="1:20" x14ac:dyDescent="0.25">
      <c r="A9" s="36" t="s">
        <v>51</v>
      </c>
      <c r="B9" s="37" t="s">
        <v>231</v>
      </c>
      <c r="C9" s="40">
        <f>COUNT(J9:T9)</f>
        <v>7</v>
      </c>
      <c r="D9" s="74">
        <f>MIN(J9:T9)</f>
        <v>100</v>
      </c>
      <c r="E9" s="74">
        <f>AVERAGE(J9:T9)</f>
        <v>298.14285714285717</v>
      </c>
      <c r="F9" s="74">
        <f>MAX(J9:T9)</f>
        <v>580</v>
      </c>
      <c r="G9" s="77">
        <f>STDEV(J9:T9)</f>
        <v>227.41476686986752</v>
      </c>
      <c r="H9" s="77">
        <f>PERCENTILE(J9:T9,0.75)</f>
        <v>520</v>
      </c>
      <c r="I9" s="87">
        <f>PERCENTILE(J9:T9,0.9)</f>
        <v>550</v>
      </c>
      <c r="J9" s="33">
        <v>110</v>
      </c>
      <c r="K9" s="33">
        <v>100</v>
      </c>
      <c r="L9" s="32"/>
      <c r="M9" s="33"/>
      <c r="N9" s="33"/>
      <c r="O9" s="31"/>
      <c r="P9" s="33">
        <v>580</v>
      </c>
      <c r="Q9" s="33">
        <v>130</v>
      </c>
      <c r="R9" s="38">
        <v>510</v>
      </c>
      <c r="S9" s="38">
        <v>127</v>
      </c>
      <c r="T9" s="31">
        <v>530</v>
      </c>
    </row>
    <row r="10" spans="1:20" x14ac:dyDescent="0.25">
      <c r="A10" s="36" t="s">
        <v>52</v>
      </c>
      <c r="B10" s="37" t="s">
        <v>53</v>
      </c>
      <c r="C10" s="40">
        <f>COUNT(J10:T10)</f>
        <v>7</v>
      </c>
      <c r="D10" s="74">
        <f t="shared" ref="D10:D52" si="0">MIN(J10:T10)</f>
        <v>15</v>
      </c>
      <c r="E10" s="74">
        <f>AVERAGE(J10:T10)</f>
        <v>995.85714285714289</v>
      </c>
      <c r="F10" s="74">
        <f t="shared" ref="F10:F52" si="1">MAX(J10:T10)</f>
        <v>5300</v>
      </c>
      <c r="G10" s="77">
        <f t="shared" ref="G10:G52" si="2">STDEV(J10:T10)</f>
        <v>1942.8323335250718</v>
      </c>
      <c r="H10" s="77">
        <f>PERCENTILE(J10:T10,0.75)</f>
        <v>680</v>
      </c>
      <c r="I10" s="87">
        <f>PERCENTILE(J10:T10,0.9)</f>
        <v>2840.0000000000014</v>
      </c>
      <c r="J10" s="33">
        <v>160</v>
      </c>
      <c r="K10" s="34">
        <v>150</v>
      </c>
      <c r="L10" s="542"/>
      <c r="M10" s="541"/>
      <c r="N10" s="541"/>
      <c r="O10" s="543"/>
      <c r="P10" s="34">
        <v>5300</v>
      </c>
      <c r="Q10" s="34">
        <v>15</v>
      </c>
      <c r="R10" s="110">
        <v>92</v>
      </c>
      <c r="S10" s="110">
        <v>54</v>
      </c>
      <c r="T10" s="35">
        <v>1200</v>
      </c>
    </row>
    <row r="11" spans="1:20" x14ac:dyDescent="0.25">
      <c r="A11" s="36" t="s">
        <v>54</v>
      </c>
      <c r="B11" s="37" t="s">
        <v>53</v>
      </c>
      <c r="C11" s="40">
        <f>COUNT(J11:T11)</f>
        <v>7</v>
      </c>
      <c r="D11" s="74">
        <f t="shared" si="0"/>
        <v>53</v>
      </c>
      <c r="E11" s="74">
        <f>AVERAGE(J11:T11)</f>
        <v>717.28571428571433</v>
      </c>
      <c r="F11" s="74">
        <f t="shared" si="1"/>
        <v>3400</v>
      </c>
      <c r="G11" s="77">
        <f t="shared" si="2"/>
        <v>1200.7996938548515</v>
      </c>
      <c r="H11" s="77">
        <f>PERCENTILE(J11:T11,0.75)</f>
        <v>490</v>
      </c>
      <c r="I11" s="87">
        <f>PERCENTILE(J11:T11,0.9)</f>
        <v>1684.0000000000009</v>
      </c>
      <c r="J11" s="33">
        <v>59</v>
      </c>
      <c r="K11" s="33">
        <v>53</v>
      </c>
      <c r="L11" s="32"/>
      <c r="M11" s="33"/>
      <c r="N11" s="33"/>
      <c r="O11" s="31"/>
      <c r="P11" s="33">
        <v>3400</v>
      </c>
      <c r="Q11" s="33">
        <v>440</v>
      </c>
      <c r="R11" s="38">
        <v>540</v>
      </c>
      <c r="S11" s="38">
        <v>89</v>
      </c>
      <c r="T11" s="31">
        <v>440</v>
      </c>
    </row>
    <row r="12" spans="1:20" x14ac:dyDescent="0.25">
      <c r="A12" s="36" t="s">
        <v>55</v>
      </c>
      <c r="B12" s="37" t="s">
        <v>53</v>
      </c>
      <c r="C12" s="40">
        <f>COUNT(J12:T12)</f>
        <v>7</v>
      </c>
      <c r="D12" s="74">
        <f t="shared" si="0"/>
        <v>200</v>
      </c>
      <c r="E12" s="74">
        <f>AVERAGE(J12:T12)</f>
        <v>1708.5714285714287</v>
      </c>
      <c r="F12" s="74">
        <f t="shared" si="1"/>
        <v>8000</v>
      </c>
      <c r="G12" s="77">
        <f t="shared" si="2"/>
        <v>2806.9225649658179</v>
      </c>
      <c r="H12" s="77">
        <f>PERCENTILE(J12:T12,0.75)</f>
        <v>1200</v>
      </c>
      <c r="I12" s="87">
        <f>PERCENTILE(J12:T12,0.9)</f>
        <v>3980.0000000000023</v>
      </c>
      <c r="J12" s="33">
        <v>280</v>
      </c>
      <c r="K12" s="33">
        <v>200</v>
      </c>
      <c r="L12" s="32"/>
      <c r="M12" s="33"/>
      <c r="N12" s="33"/>
      <c r="O12" s="31"/>
      <c r="P12" s="33">
        <v>8000</v>
      </c>
      <c r="Q12" s="33">
        <v>770</v>
      </c>
      <c r="R12" s="38">
        <v>1300</v>
      </c>
      <c r="S12" s="38">
        <v>310</v>
      </c>
      <c r="T12" s="31">
        <v>1100</v>
      </c>
    </row>
    <row r="13" spans="1:20" x14ac:dyDescent="0.25">
      <c r="A13" s="36"/>
      <c r="B13" s="37"/>
      <c r="C13" s="40"/>
      <c r="D13" s="74"/>
      <c r="E13" s="74"/>
      <c r="F13" s="74"/>
      <c r="G13" s="77"/>
      <c r="H13" s="77"/>
      <c r="I13" s="87"/>
      <c r="J13" s="33"/>
      <c r="K13" s="33"/>
      <c r="L13" s="32"/>
      <c r="M13" s="33"/>
      <c r="N13" s="33"/>
      <c r="O13" s="31"/>
      <c r="P13" s="33"/>
      <c r="Q13" s="33"/>
      <c r="R13" s="38"/>
      <c r="S13" s="38"/>
      <c r="T13" s="31"/>
    </row>
    <row r="14" spans="1:20" x14ac:dyDescent="0.25">
      <c r="A14" s="25" t="s">
        <v>56</v>
      </c>
      <c r="B14" s="26"/>
      <c r="C14" s="40"/>
      <c r="D14" s="74"/>
      <c r="E14" s="74"/>
      <c r="F14" s="74"/>
      <c r="G14" s="77"/>
      <c r="H14" s="77"/>
      <c r="I14" s="87"/>
      <c r="J14" s="33"/>
      <c r="K14" s="33"/>
      <c r="L14" s="32"/>
      <c r="M14" s="33"/>
      <c r="N14" s="33"/>
      <c r="O14" s="31"/>
      <c r="P14" s="33"/>
      <c r="Q14" s="33"/>
      <c r="R14" s="38"/>
      <c r="S14" s="38"/>
      <c r="T14" s="31"/>
    </row>
    <row r="15" spans="1:20" x14ac:dyDescent="0.25">
      <c r="A15" s="36" t="s">
        <v>57</v>
      </c>
      <c r="B15" s="37" t="s">
        <v>53</v>
      </c>
      <c r="C15" s="40">
        <f>COUNT(J15:T15)</f>
        <v>6</v>
      </c>
      <c r="D15" s="72">
        <f t="shared" si="0"/>
        <v>0.28000000000000003</v>
      </c>
      <c r="E15" s="72">
        <f>AVERAGE(J15:T15)</f>
        <v>2.7016666666666667</v>
      </c>
      <c r="F15" s="71">
        <f t="shared" si="1"/>
        <v>9.4</v>
      </c>
      <c r="G15" s="63">
        <f t="shared" si="2"/>
        <v>3.5620017780268816</v>
      </c>
      <c r="H15" s="75">
        <f>PERCENTILE(J15:T15,0.75)</f>
        <v>3.375</v>
      </c>
      <c r="I15" s="92">
        <f>PERCENTILE(J15:T15,0.9)</f>
        <v>6.65</v>
      </c>
      <c r="J15" s="33">
        <v>0.43</v>
      </c>
      <c r="K15" s="33">
        <v>0.28000000000000003</v>
      </c>
      <c r="L15" s="32"/>
      <c r="M15" s="33"/>
      <c r="N15" s="33"/>
      <c r="O15" s="31"/>
      <c r="P15" s="33">
        <v>9.4</v>
      </c>
      <c r="Q15" s="33"/>
      <c r="R15" s="38">
        <v>1.8</v>
      </c>
      <c r="S15" s="38">
        <v>0.4</v>
      </c>
      <c r="T15" s="31">
        <v>3.9</v>
      </c>
    </row>
    <row r="16" spans="1:20" x14ac:dyDescent="0.25">
      <c r="A16" s="36" t="s">
        <v>59</v>
      </c>
      <c r="B16" s="37" t="s">
        <v>53</v>
      </c>
      <c r="C16" s="40">
        <f>COUNT(J16:T16)</f>
        <v>6</v>
      </c>
      <c r="D16" s="71">
        <f t="shared" si="0"/>
        <v>2.2000000000000002</v>
      </c>
      <c r="E16" s="71">
        <f>AVERAGE(J16:T16)</f>
        <v>32.183333333333337</v>
      </c>
      <c r="F16" s="74">
        <f t="shared" si="1"/>
        <v>120</v>
      </c>
      <c r="G16" s="77">
        <f t="shared" si="2"/>
        <v>44.452870173551972</v>
      </c>
      <c r="H16" s="63">
        <f>PERCENTILE(J16:T16,0.75)</f>
        <v>28</v>
      </c>
      <c r="I16" s="91">
        <f>PERCENTILE(J16:T16,0.9)</f>
        <v>74</v>
      </c>
      <c r="J16" s="33">
        <v>5.0999999999999996</v>
      </c>
      <c r="K16" s="33">
        <v>2.2000000000000002</v>
      </c>
      <c r="L16" s="32"/>
      <c r="M16" s="33"/>
      <c r="N16" s="33"/>
      <c r="O16" s="31"/>
      <c r="P16" s="33">
        <v>120</v>
      </c>
      <c r="Q16" s="33"/>
      <c r="R16" s="38">
        <v>28</v>
      </c>
      <c r="S16" s="38">
        <v>9.8000000000000007</v>
      </c>
      <c r="T16" s="31">
        <v>28</v>
      </c>
    </row>
    <row r="17" spans="1:20" x14ac:dyDescent="0.25">
      <c r="A17" s="36"/>
      <c r="B17" s="37"/>
      <c r="C17" s="40"/>
      <c r="D17" s="74"/>
      <c r="E17" s="74"/>
      <c r="F17" s="74"/>
      <c r="G17" s="77"/>
      <c r="H17" s="77"/>
      <c r="I17" s="87"/>
      <c r="J17" s="33"/>
      <c r="K17" s="33"/>
      <c r="L17" s="32"/>
      <c r="M17" s="33"/>
      <c r="N17" s="33"/>
      <c r="O17" s="31"/>
      <c r="P17" s="33"/>
      <c r="Q17" s="33"/>
      <c r="R17" s="38"/>
      <c r="S17" s="38"/>
      <c r="T17" s="31"/>
    </row>
    <row r="18" spans="1:20" x14ac:dyDescent="0.25">
      <c r="A18" s="25" t="s">
        <v>60</v>
      </c>
      <c r="B18" s="26"/>
      <c r="C18" s="40"/>
      <c r="D18" s="74"/>
      <c r="E18" s="74"/>
      <c r="F18" s="74"/>
      <c r="G18" s="77"/>
      <c r="H18" s="77"/>
      <c r="I18" s="87"/>
      <c r="J18" s="33"/>
      <c r="K18" s="33"/>
      <c r="L18" s="32"/>
      <c r="M18" s="33"/>
      <c r="N18" s="33"/>
      <c r="O18" s="31"/>
      <c r="P18" s="33"/>
      <c r="Q18" s="33"/>
      <c r="R18" s="38"/>
      <c r="S18" s="38"/>
      <c r="T18" s="31"/>
    </row>
    <row r="19" spans="1:20" x14ac:dyDescent="0.25">
      <c r="A19" s="36" t="s">
        <v>61</v>
      </c>
      <c r="B19" s="37" t="s">
        <v>62</v>
      </c>
      <c r="C19" s="40">
        <f t="shared" ref="C19:C24" si="3">COUNT(J19:T19)</f>
        <v>11</v>
      </c>
      <c r="D19" s="74">
        <f t="shared" si="0"/>
        <v>200</v>
      </c>
      <c r="E19" s="74">
        <f t="shared" ref="E19:E24" si="4">AVERAGE(J19:T19)</f>
        <v>1852.7272727272727</v>
      </c>
      <c r="F19" s="74">
        <f t="shared" si="1"/>
        <v>4200</v>
      </c>
      <c r="G19" s="77">
        <f t="shared" si="2"/>
        <v>1288.3872935502809</v>
      </c>
      <c r="H19" s="77">
        <f t="shared" ref="H19:H24" si="5">PERCENTILE(J19:T19,0.75)</f>
        <v>2450</v>
      </c>
      <c r="I19" s="87">
        <f t="shared" ref="I19:I24" si="6">PERCENTILE(J19:T19,0.9)</f>
        <v>3600</v>
      </c>
      <c r="J19" s="33">
        <v>2600</v>
      </c>
      <c r="K19" s="33">
        <v>2300</v>
      </c>
      <c r="L19" s="32">
        <v>460</v>
      </c>
      <c r="M19" s="33">
        <v>2000</v>
      </c>
      <c r="N19" s="33">
        <v>600</v>
      </c>
      <c r="O19" s="31">
        <v>2000</v>
      </c>
      <c r="P19" s="33">
        <v>4200</v>
      </c>
      <c r="Q19" s="33">
        <v>200</v>
      </c>
      <c r="R19" s="38">
        <v>1500</v>
      </c>
      <c r="S19" s="38">
        <v>920</v>
      </c>
      <c r="T19" s="31">
        <v>3600</v>
      </c>
    </row>
    <row r="20" spans="1:20" x14ac:dyDescent="0.25">
      <c r="A20" s="36" t="s">
        <v>63</v>
      </c>
      <c r="B20" s="37" t="s">
        <v>62</v>
      </c>
      <c r="C20" s="40">
        <f t="shared" si="3"/>
        <v>0</v>
      </c>
      <c r="D20" s="71">
        <f t="shared" si="0"/>
        <v>0</v>
      </c>
      <c r="E20" s="74" t="e">
        <f t="shared" si="4"/>
        <v>#DIV/0!</v>
      </c>
      <c r="F20" s="71">
        <f t="shared" si="1"/>
        <v>0</v>
      </c>
      <c r="G20" s="77" t="e">
        <f t="shared" si="2"/>
        <v>#DIV/0!</v>
      </c>
      <c r="H20" s="77" t="e">
        <f t="shared" si="5"/>
        <v>#NUM!</v>
      </c>
      <c r="I20" s="87" t="e">
        <f t="shared" si="6"/>
        <v>#NUM!</v>
      </c>
      <c r="J20" s="33"/>
      <c r="K20" s="33"/>
      <c r="L20" s="32"/>
      <c r="M20" s="33"/>
      <c r="N20" s="33"/>
      <c r="O20" s="31"/>
      <c r="P20" s="33"/>
      <c r="Q20" s="33"/>
      <c r="R20" s="38"/>
      <c r="S20" s="38"/>
      <c r="T20" s="31"/>
    </row>
    <row r="21" spans="1:20" x14ac:dyDescent="0.25">
      <c r="A21" s="36" t="s">
        <v>65</v>
      </c>
      <c r="B21" s="37" t="s">
        <v>62</v>
      </c>
      <c r="C21" s="40">
        <f t="shared" si="3"/>
        <v>11</v>
      </c>
      <c r="D21" s="74">
        <f t="shared" si="0"/>
        <v>50</v>
      </c>
      <c r="E21" s="74">
        <f t="shared" si="4"/>
        <v>452.27272727272725</v>
      </c>
      <c r="F21" s="74">
        <f t="shared" si="1"/>
        <v>1400</v>
      </c>
      <c r="G21" s="77">
        <f t="shared" si="2"/>
        <v>435.86330217376434</v>
      </c>
      <c r="H21" s="77">
        <f t="shared" si="5"/>
        <v>540</v>
      </c>
      <c r="I21" s="87">
        <f t="shared" si="6"/>
        <v>1100</v>
      </c>
      <c r="J21" s="33">
        <v>370</v>
      </c>
      <c r="K21" s="33">
        <v>520</v>
      </c>
      <c r="L21" s="32">
        <v>100</v>
      </c>
      <c r="M21" s="33">
        <v>560</v>
      </c>
      <c r="N21" s="33">
        <v>330</v>
      </c>
      <c r="O21" s="31">
        <v>1400</v>
      </c>
      <c r="P21" s="33">
        <v>1100</v>
      </c>
      <c r="Q21" s="33">
        <v>50</v>
      </c>
      <c r="R21" s="38">
        <v>160</v>
      </c>
      <c r="S21" s="38">
        <v>55</v>
      </c>
      <c r="T21" s="31">
        <v>330</v>
      </c>
    </row>
    <row r="22" spans="1:20" x14ac:dyDescent="0.25">
      <c r="A22" s="36" t="s">
        <v>66</v>
      </c>
      <c r="B22" s="37" t="s">
        <v>62</v>
      </c>
      <c r="C22" s="40">
        <f t="shared" si="3"/>
        <v>0</v>
      </c>
      <c r="D22" s="71">
        <f t="shared" si="0"/>
        <v>0</v>
      </c>
      <c r="E22" s="74" t="e">
        <f t="shared" si="4"/>
        <v>#DIV/0!</v>
      </c>
      <c r="F22" s="71">
        <f t="shared" si="1"/>
        <v>0</v>
      </c>
      <c r="G22" s="77" t="e">
        <f t="shared" si="2"/>
        <v>#DIV/0!</v>
      </c>
      <c r="H22" s="77" t="e">
        <f t="shared" si="5"/>
        <v>#NUM!</v>
      </c>
      <c r="I22" s="87" t="e">
        <f t="shared" si="6"/>
        <v>#NUM!</v>
      </c>
      <c r="J22" s="33"/>
      <c r="K22" s="33"/>
      <c r="L22" s="32"/>
      <c r="M22" s="33"/>
      <c r="N22" s="33"/>
      <c r="O22" s="31"/>
      <c r="P22" s="33"/>
      <c r="Q22" s="33"/>
      <c r="R22" s="38"/>
      <c r="S22" s="38"/>
      <c r="T22" s="31"/>
    </row>
    <row r="23" spans="1:20" x14ac:dyDescent="0.25">
      <c r="A23" s="36" t="s">
        <v>69</v>
      </c>
      <c r="B23" s="37" t="s">
        <v>62</v>
      </c>
      <c r="C23" s="40">
        <f t="shared" si="3"/>
        <v>11</v>
      </c>
      <c r="D23" s="74">
        <f t="shared" si="0"/>
        <v>13</v>
      </c>
      <c r="E23" s="74">
        <f t="shared" si="4"/>
        <v>351.18181818181819</v>
      </c>
      <c r="F23" s="74">
        <f t="shared" si="1"/>
        <v>1200</v>
      </c>
      <c r="G23" s="77">
        <f t="shared" si="2"/>
        <v>345.09935328302726</v>
      </c>
      <c r="H23" s="77">
        <f t="shared" si="5"/>
        <v>475</v>
      </c>
      <c r="I23" s="87">
        <f t="shared" si="6"/>
        <v>510</v>
      </c>
      <c r="J23" s="33">
        <v>470</v>
      </c>
      <c r="K23" s="33">
        <v>440</v>
      </c>
      <c r="L23" s="32">
        <v>54</v>
      </c>
      <c r="M23" s="33">
        <v>400</v>
      </c>
      <c r="N23" s="33">
        <v>180</v>
      </c>
      <c r="O23" s="31">
        <v>480</v>
      </c>
      <c r="P23" s="33">
        <v>1200</v>
      </c>
      <c r="Q23" s="33">
        <v>13</v>
      </c>
      <c r="R23" s="38">
        <v>71</v>
      </c>
      <c r="S23" s="38">
        <v>45</v>
      </c>
      <c r="T23" s="31">
        <v>510</v>
      </c>
    </row>
    <row r="24" spans="1:20" x14ac:dyDescent="0.25">
      <c r="A24" s="36" t="s">
        <v>70</v>
      </c>
      <c r="B24" s="37" t="s">
        <v>62</v>
      </c>
      <c r="C24" s="40">
        <f t="shared" si="3"/>
        <v>0</v>
      </c>
      <c r="D24" s="71">
        <f t="shared" si="0"/>
        <v>0</v>
      </c>
      <c r="E24" s="74" t="e">
        <f t="shared" si="4"/>
        <v>#DIV/0!</v>
      </c>
      <c r="F24" s="71">
        <f t="shared" si="1"/>
        <v>0</v>
      </c>
      <c r="G24" s="77" t="e">
        <f t="shared" si="2"/>
        <v>#DIV/0!</v>
      </c>
      <c r="H24" s="77" t="e">
        <f t="shared" si="5"/>
        <v>#NUM!</v>
      </c>
      <c r="I24" s="87" t="e">
        <f t="shared" si="6"/>
        <v>#NUM!</v>
      </c>
      <c r="J24" s="33"/>
      <c r="K24" s="33"/>
      <c r="L24" s="32"/>
      <c r="M24" s="33"/>
      <c r="N24" s="33"/>
      <c r="O24" s="31"/>
      <c r="P24" s="33"/>
      <c r="Q24" s="33"/>
      <c r="R24" s="38"/>
      <c r="S24" s="38"/>
      <c r="T24" s="31"/>
    </row>
    <row r="25" spans="1:20" x14ac:dyDescent="0.25">
      <c r="A25" s="36"/>
      <c r="B25" s="37"/>
      <c r="C25" s="40"/>
      <c r="D25" s="74"/>
      <c r="E25" s="74"/>
      <c r="F25" s="74"/>
      <c r="G25" s="77"/>
      <c r="H25" s="77"/>
      <c r="I25" s="87"/>
      <c r="J25" s="33"/>
      <c r="K25" s="33"/>
      <c r="L25" s="32"/>
      <c r="M25" s="33"/>
      <c r="N25" s="33"/>
      <c r="O25" s="31"/>
      <c r="P25" s="33"/>
      <c r="Q25" s="33"/>
      <c r="R25" s="38"/>
      <c r="S25" s="38"/>
      <c r="T25" s="31"/>
    </row>
    <row r="26" spans="1:20" x14ac:dyDescent="0.25">
      <c r="A26" s="25" t="s">
        <v>71</v>
      </c>
      <c r="B26" s="39"/>
      <c r="C26" s="40"/>
      <c r="D26" s="74"/>
      <c r="E26" s="74"/>
      <c r="F26" s="74"/>
      <c r="G26" s="77"/>
      <c r="H26" s="77"/>
      <c r="I26" s="87"/>
      <c r="J26" s="33"/>
      <c r="K26" s="33"/>
      <c r="L26" s="32"/>
      <c r="M26" s="33"/>
      <c r="N26" s="33"/>
      <c r="O26" s="31"/>
      <c r="P26" s="33"/>
      <c r="Q26" s="33"/>
      <c r="R26" s="38"/>
      <c r="S26" s="38"/>
      <c r="T26" s="31"/>
    </row>
    <row r="27" spans="1:20" x14ac:dyDescent="0.25">
      <c r="A27" s="36" t="s">
        <v>72</v>
      </c>
      <c r="B27" s="39" t="s">
        <v>62</v>
      </c>
      <c r="C27" s="40">
        <f t="shared" ref="C27:C36" si="7">COUNT(J27:T27)</f>
        <v>8</v>
      </c>
      <c r="D27" s="73">
        <f t="shared" si="0"/>
        <v>5.0000000000000001E-3</v>
      </c>
      <c r="E27" s="73">
        <f t="shared" ref="E27:E36" si="8">AVERAGE(J27:T27)</f>
        <v>5.9374999999999997E-2</v>
      </c>
      <c r="F27" s="72">
        <f t="shared" si="1"/>
        <v>0.14000000000000001</v>
      </c>
      <c r="G27" s="76">
        <f t="shared" si="2"/>
        <v>5.3011959567090684E-2</v>
      </c>
      <c r="H27" s="75">
        <f t="shared" ref="H27:H36" si="9">PERCENTILE(J27:T27,0.75)</f>
        <v>0.10250000000000001</v>
      </c>
      <c r="I27" s="92">
        <f t="shared" ref="I27:I36" si="10">PERCENTILE(J27:T27,0.9)</f>
        <v>0.11899999999999999</v>
      </c>
      <c r="J27" s="68">
        <v>5.0000000000000001E-3</v>
      </c>
      <c r="K27" s="68">
        <v>5.0000000000000001E-3</v>
      </c>
      <c r="L27" s="32">
        <v>0.14000000000000001</v>
      </c>
      <c r="M27" s="33">
        <v>0.11</v>
      </c>
      <c r="N27" s="68">
        <v>5.0000000000000001E-3</v>
      </c>
      <c r="O27" s="31">
        <v>0.05</v>
      </c>
      <c r="P27" s="68" t="s">
        <v>238</v>
      </c>
      <c r="Q27" s="68" t="s">
        <v>238</v>
      </c>
      <c r="R27" s="38">
        <v>0.06</v>
      </c>
      <c r="S27" s="566" t="s">
        <v>238</v>
      </c>
      <c r="T27" s="31">
        <v>0.1</v>
      </c>
    </row>
    <row r="28" spans="1:20" x14ac:dyDescent="0.25">
      <c r="A28" s="36" t="s">
        <v>74</v>
      </c>
      <c r="B28" s="39" t="s">
        <v>62</v>
      </c>
      <c r="C28" s="40">
        <f t="shared" si="7"/>
        <v>11</v>
      </c>
      <c r="D28" s="73">
        <f t="shared" si="0"/>
        <v>5.0000000000000001E-3</v>
      </c>
      <c r="E28" s="72">
        <f t="shared" si="8"/>
        <v>0.27699999999999997</v>
      </c>
      <c r="F28" s="72">
        <f t="shared" si="1"/>
        <v>0.6</v>
      </c>
      <c r="G28" s="75">
        <f t="shared" si="2"/>
        <v>0.23303433223454437</v>
      </c>
      <c r="H28" s="75">
        <f t="shared" si="9"/>
        <v>0.45999999999999996</v>
      </c>
      <c r="I28" s="92">
        <f t="shared" si="10"/>
        <v>0.6</v>
      </c>
      <c r="J28" s="33">
        <v>0.41</v>
      </c>
      <c r="K28" s="33">
        <v>6.2E-2</v>
      </c>
      <c r="L28" s="32">
        <v>0.24</v>
      </c>
      <c r="M28" s="33">
        <v>0.51</v>
      </c>
      <c r="N28" s="68">
        <v>5.0000000000000001E-3</v>
      </c>
      <c r="O28" s="31">
        <v>0.4</v>
      </c>
      <c r="P28" s="33">
        <v>0.6</v>
      </c>
      <c r="Q28" s="33">
        <v>7.0000000000000007E-2</v>
      </c>
      <c r="R28" s="38">
        <v>0.1</v>
      </c>
      <c r="S28" s="38">
        <v>0.05</v>
      </c>
      <c r="T28" s="31">
        <v>0.6</v>
      </c>
    </row>
    <row r="29" spans="1:20" x14ac:dyDescent="0.25">
      <c r="A29" s="36" t="s">
        <v>76</v>
      </c>
      <c r="B29" s="39" t="s">
        <v>62</v>
      </c>
      <c r="C29" s="40">
        <f t="shared" si="7"/>
        <v>11</v>
      </c>
      <c r="D29" s="73">
        <f t="shared" si="0"/>
        <v>5.0000000000000001E-3</v>
      </c>
      <c r="E29" s="71">
        <f t="shared" si="8"/>
        <v>2.314090909090909</v>
      </c>
      <c r="F29" s="74">
        <f t="shared" si="1"/>
        <v>10</v>
      </c>
      <c r="G29" s="63">
        <f t="shared" si="2"/>
        <v>3.2335327570490291</v>
      </c>
      <c r="H29" s="63">
        <f t="shared" si="9"/>
        <v>2.4000000000000004</v>
      </c>
      <c r="I29" s="91">
        <f t="shared" si="10"/>
        <v>6.9</v>
      </c>
      <c r="J29" s="33">
        <v>1</v>
      </c>
      <c r="K29" s="33">
        <v>0.25</v>
      </c>
      <c r="L29" s="32">
        <v>0.7</v>
      </c>
      <c r="M29" s="33">
        <v>3.2</v>
      </c>
      <c r="N29" s="68">
        <v>5.0000000000000001E-3</v>
      </c>
      <c r="O29" s="31">
        <v>1.1000000000000001</v>
      </c>
      <c r="P29" s="33">
        <v>6.9</v>
      </c>
      <c r="Q29" s="33">
        <v>0.5</v>
      </c>
      <c r="R29" s="38">
        <v>1.6</v>
      </c>
      <c r="S29" s="38">
        <v>0.2</v>
      </c>
      <c r="T29" s="31">
        <v>10</v>
      </c>
    </row>
    <row r="30" spans="1:20" x14ac:dyDescent="0.25">
      <c r="A30" s="36" t="s">
        <v>77</v>
      </c>
      <c r="B30" s="39" t="s">
        <v>62</v>
      </c>
      <c r="C30" s="40">
        <f t="shared" si="7"/>
        <v>11</v>
      </c>
      <c r="D30" s="73">
        <f t="shared" si="0"/>
        <v>0.01</v>
      </c>
      <c r="E30" s="72">
        <f t="shared" si="8"/>
        <v>1.6386363636363634</v>
      </c>
      <c r="F30" s="71">
        <f t="shared" si="1"/>
        <v>8.6999999999999993</v>
      </c>
      <c r="G30" s="63">
        <f t="shared" si="2"/>
        <v>2.6235568327264138</v>
      </c>
      <c r="H30" s="75">
        <f t="shared" si="9"/>
        <v>1.75</v>
      </c>
      <c r="I30" s="91">
        <f t="shared" si="10"/>
        <v>3.9</v>
      </c>
      <c r="J30" s="33">
        <v>1.9</v>
      </c>
      <c r="K30" s="33">
        <v>0.73</v>
      </c>
      <c r="L30" s="32">
        <v>0.82</v>
      </c>
      <c r="M30" s="33">
        <v>0.02</v>
      </c>
      <c r="N30" s="33">
        <v>0.01</v>
      </c>
      <c r="O30" s="31">
        <v>0.03</v>
      </c>
      <c r="P30" s="33">
        <v>3.9</v>
      </c>
      <c r="Q30" s="33">
        <v>0.3</v>
      </c>
      <c r="R30" s="38">
        <v>1.6</v>
      </c>
      <c r="S30" s="566">
        <v>1.4999999999999999E-2</v>
      </c>
      <c r="T30" s="31">
        <v>8.6999999999999993</v>
      </c>
    </row>
    <row r="31" spans="1:20" x14ac:dyDescent="0.25">
      <c r="A31" s="44" t="s">
        <v>78</v>
      </c>
      <c r="B31" s="39" t="s">
        <v>62</v>
      </c>
      <c r="C31" s="40">
        <f t="shared" si="7"/>
        <v>11</v>
      </c>
      <c r="D31" s="73">
        <f t="shared" si="0"/>
        <v>0.08</v>
      </c>
      <c r="E31" s="72">
        <f t="shared" si="8"/>
        <v>1.4218181818181816</v>
      </c>
      <c r="F31" s="71">
        <f t="shared" si="1"/>
        <v>5.8</v>
      </c>
      <c r="G31" s="63">
        <f t="shared" si="2"/>
        <v>1.6572194675529142</v>
      </c>
      <c r="H31" s="63">
        <f t="shared" si="9"/>
        <v>1.55</v>
      </c>
      <c r="I31" s="91">
        <f t="shared" si="10"/>
        <v>2.9</v>
      </c>
      <c r="J31" s="33">
        <v>1.6</v>
      </c>
      <c r="K31" s="33">
        <v>0.64</v>
      </c>
      <c r="L31" s="32">
        <v>0.73</v>
      </c>
      <c r="M31" s="33">
        <v>1.5</v>
      </c>
      <c r="N31" s="33">
        <v>0.08</v>
      </c>
      <c r="O31" s="31">
        <v>0.39</v>
      </c>
      <c r="P31" s="33">
        <v>2.9</v>
      </c>
      <c r="Q31" s="33">
        <v>0.2</v>
      </c>
      <c r="R31" s="38">
        <v>1.1000000000000001</v>
      </c>
      <c r="S31" s="38">
        <v>0.7</v>
      </c>
      <c r="T31" s="31">
        <v>5.8</v>
      </c>
    </row>
    <row r="32" spans="1:20" x14ac:dyDescent="0.25">
      <c r="A32" s="36" t="s">
        <v>79</v>
      </c>
      <c r="B32" s="39" t="s">
        <v>62</v>
      </c>
      <c r="C32" s="40">
        <f t="shared" si="7"/>
        <v>11</v>
      </c>
      <c r="D32" s="73">
        <f t="shared" si="0"/>
        <v>1.2999999999999999E-2</v>
      </c>
      <c r="E32" s="72">
        <f t="shared" si="8"/>
        <v>0.30027272727272725</v>
      </c>
      <c r="F32" s="71">
        <f t="shared" si="1"/>
        <v>1.5</v>
      </c>
      <c r="G32" s="75">
        <f t="shared" si="2"/>
        <v>0.43850520884228755</v>
      </c>
      <c r="H32" s="75">
        <f t="shared" si="9"/>
        <v>0.33499999999999996</v>
      </c>
      <c r="I32" s="92">
        <f t="shared" si="10"/>
        <v>0.57999999999999996</v>
      </c>
      <c r="J32" s="33">
        <v>0.57999999999999996</v>
      </c>
      <c r="K32" s="33">
        <v>0.19</v>
      </c>
      <c r="L32" s="32">
        <v>0.46</v>
      </c>
      <c r="M32" s="33">
        <v>0.21</v>
      </c>
      <c r="N32" s="33">
        <v>0.02</v>
      </c>
      <c r="O32" s="31">
        <v>0.15</v>
      </c>
      <c r="P32" s="33">
        <v>0.05</v>
      </c>
      <c r="Q32" s="33">
        <v>0.03</v>
      </c>
      <c r="R32" s="38">
        <v>0.1</v>
      </c>
      <c r="S32" s="566">
        <v>1.2999999999999999E-2</v>
      </c>
      <c r="T32" s="31">
        <v>1.5</v>
      </c>
    </row>
    <row r="33" spans="1:20" x14ac:dyDescent="0.25">
      <c r="A33" s="36" t="s">
        <v>80</v>
      </c>
      <c r="B33" s="39" t="s">
        <v>62</v>
      </c>
      <c r="C33" s="40">
        <f t="shared" si="7"/>
        <v>11</v>
      </c>
      <c r="D33" s="73">
        <f t="shared" si="0"/>
        <v>0.04</v>
      </c>
      <c r="E33" s="72">
        <f t="shared" si="8"/>
        <v>0.6554545454545454</v>
      </c>
      <c r="F33" s="71">
        <f t="shared" si="1"/>
        <v>2.2000000000000002</v>
      </c>
      <c r="G33" s="75">
        <f t="shared" si="2"/>
        <v>0.79583118356047899</v>
      </c>
      <c r="H33" s="75">
        <f t="shared" si="9"/>
        <v>0.78</v>
      </c>
      <c r="I33" s="91">
        <f t="shared" si="10"/>
        <v>2.1</v>
      </c>
      <c r="J33" s="33">
        <v>1.1000000000000001</v>
      </c>
      <c r="K33" s="33">
        <v>0.45</v>
      </c>
      <c r="L33" s="32">
        <v>0.46</v>
      </c>
      <c r="M33" s="33">
        <v>2.1</v>
      </c>
      <c r="N33" s="33">
        <v>0.04</v>
      </c>
      <c r="O33" s="31">
        <v>0.1</v>
      </c>
      <c r="P33" s="33">
        <v>0.2</v>
      </c>
      <c r="Q33" s="33">
        <v>0.06</v>
      </c>
      <c r="R33" s="38">
        <v>0.3</v>
      </c>
      <c r="S33" s="38">
        <v>0.2</v>
      </c>
      <c r="T33" s="31">
        <v>2.2000000000000002</v>
      </c>
    </row>
    <row r="34" spans="1:20" x14ac:dyDescent="0.25">
      <c r="A34" s="36" t="s">
        <v>81</v>
      </c>
      <c r="B34" s="39" t="s">
        <v>62</v>
      </c>
      <c r="C34" s="40">
        <f t="shared" si="7"/>
        <v>11</v>
      </c>
      <c r="D34" s="73">
        <f t="shared" si="0"/>
        <v>3.0000000000000001E-3</v>
      </c>
      <c r="E34" s="72">
        <f t="shared" si="8"/>
        <v>0.2402727272727273</v>
      </c>
      <c r="F34" s="71">
        <f t="shared" si="1"/>
        <v>1</v>
      </c>
      <c r="G34" s="75">
        <f t="shared" si="2"/>
        <v>0.33760452926733397</v>
      </c>
      <c r="H34" s="75">
        <f t="shared" si="9"/>
        <v>0.27</v>
      </c>
      <c r="I34" s="92">
        <f t="shared" si="10"/>
        <v>0.77</v>
      </c>
      <c r="J34" s="33">
        <v>0.34</v>
      </c>
      <c r="K34" s="33">
        <v>0.2</v>
      </c>
      <c r="L34" s="32">
        <v>0.1</v>
      </c>
      <c r="M34" s="33">
        <v>0.77</v>
      </c>
      <c r="N34" s="33">
        <v>0.03</v>
      </c>
      <c r="O34" s="70">
        <v>0.01</v>
      </c>
      <c r="P34" s="68">
        <v>3.0000000000000001E-3</v>
      </c>
      <c r="Q34" s="130">
        <v>0.02</v>
      </c>
      <c r="R34" s="585">
        <v>7.0000000000000007E-2</v>
      </c>
      <c r="S34" s="585">
        <v>0.1</v>
      </c>
      <c r="T34" s="131">
        <v>1</v>
      </c>
    </row>
    <row r="35" spans="1:20" x14ac:dyDescent="0.25">
      <c r="A35" s="36" t="s">
        <v>82</v>
      </c>
      <c r="B35" s="39" t="s">
        <v>62</v>
      </c>
      <c r="C35" s="40">
        <f t="shared" si="7"/>
        <v>11</v>
      </c>
      <c r="D35" s="73">
        <f t="shared" si="0"/>
        <v>2E-3</v>
      </c>
      <c r="E35" s="72">
        <f t="shared" si="8"/>
        <v>0.2347272727272727</v>
      </c>
      <c r="F35" s="71">
        <f t="shared" si="1"/>
        <v>1</v>
      </c>
      <c r="G35" s="75">
        <f t="shared" si="2"/>
        <v>0.31143830557883884</v>
      </c>
      <c r="H35" s="75">
        <f t="shared" si="9"/>
        <v>0.31</v>
      </c>
      <c r="I35" s="92">
        <f t="shared" si="10"/>
        <v>0.57999999999999996</v>
      </c>
      <c r="J35" s="33">
        <v>0.39</v>
      </c>
      <c r="K35" s="33">
        <v>0.23</v>
      </c>
      <c r="L35" s="32">
        <v>0.14000000000000001</v>
      </c>
      <c r="M35" s="33">
        <v>0.57999999999999996</v>
      </c>
      <c r="N35" s="33">
        <v>0.04</v>
      </c>
      <c r="O35" s="31">
        <v>0.03</v>
      </c>
      <c r="P35" s="33">
        <v>0.04</v>
      </c>
      <c r="Q35" s="33">
        <v>0.03</v>
      </c>
      <c r="R35" s="38">
        <v>0.1</v>
      </c>
      <c r="S35" s="566">
        <v>2E-3</v>
      </c>
      <c r="T35" s="31">
        <v>1</v>
      </c>
    </row>
    <row r="36" spans="1:20" x14ac:dyDescent="0.25">
      <c r="A36" s="36" t="s">
        <v>83</v>
      </c>
      <c r="B36" s="39" t="s">
        <v>62</v>
      </c>
      <c r="C36" s="40">
        <f t="shared" si="7"/>
        <v>11</v>
      </c>
      <c r="D36" s="72">
        <f t="shared" si="0"/>
        <v>0.19</v>
      </c>
      <c r="E36" s="71">
        <f t="shared" si="8"/>
        <v>7.1275454545454551</v>
      </c>
      <c r="F36" s="74">
        <f t="shared" si="1"/>
        <v>30.9</v>
      </c>
      <c r="G36" s="63">
        <f t="shared" si="2"/>
        <v>8.9400458764330324</v>
      </c>
      <c r="H36" s="63">
        <f t="shared" si="9"/>
        <v>8.15</v>
      </c>
      <c r="I36" s="91">
        <f t="shared" si="10"/>
        <v>14.593</v>
      </c>
      <c r="J36" s="33">
        <v>7.3</v>
      </c>
      <c r="K36" s="33">
        <v>2.8</v>
      </c>
      <c r="L36" s="32">
        <v>3.8</v>
      </c>
      <c r="M36" s="33">
        <v>9</v>
      </c>
      <c r="N36" s="33">
        <v>0.19</v>
      </c>
      <c r="O36" s="31">
        <v>2.2999999999999998</v>
      </c>
      <c r="P36" s="77">
        <f>SUM(P27:P35)</f>
        <v>14.593</v>
      </c>
      <c r="Q36" s="63">
        <f t="shared" ref="Q36:S36" si="11">SUM(Q27:Q35)</f>
        <v>1.2100000000000002</v>
      </c>
      <c r="R36" s="564">
        <f t="shared" si="11"/>
        <v>5.03</v>
      </c>
      <c r="S36" s="564">
        <f t="shared" si="11"/>
        <v>1.28</v>
      </c>
      <c r="T36" s="87">
        <f>SUM(T27:T35)</f>
        <v>30.9</v>
      </c>
    </row>
    <row r="37" spans="1:20" x14ac:dyDescent="0.25">
      <c r="A37" s="44"/>
      <c r="B37" s="39"/>
      <c r="C37" s="40"/>
      <c r="D37" s="74"/>
      <c r="E37" s="74"/>
      <c r="F37" s="74"/>
      <c r="G37" s="77"/>
      <c r="H37" s="77"/>
      <c r="I37" s="87"/>
      <c r="J37" s="33"/>
      <c r="K37" s="33"/>
      <c r="L37" s="32"/>
      <c r="M37" s="33"/>
      <c r="N37" s="33"/>
      <c r="O37" s="31"/>
      <c r="P37" s="33"/>
      <c r="Q37" s="33"/>
      <c r="R37" s="38"/>
      <c r="S37" s="38"/>
      <c r="T37" s="31"/>
    </row>
    <row r="38" spans="1:20" x14ac:dyDescent="0.25">
      <c r="A38" s="25" t="s">
        <v>84</v>
      </c>
      <c r="B38" s="39"/>
      <c r="C38" s="40"/>
      <c r="D38" s="74"/>
      <c r="E38" s="74"/>
      <c r="F38" s="74"/>
      <c r="G38" s="77"/>
      <c r="H38" s="77"/>
      <c r="I38" s="87"/>
      <c r="J38" s="33"/>
      <c r="K38" s="33"/>
      <c r="L38" s="32"/>
      <c r="M38" s="33"/>
      <c r="N38" s="33"/>
      <c r="O38" s="31"/>
      <c r="P38" s="33"/>
      <c r="Q38" s="33"/>
      <c r="R38" s="38"/>
      <c r="S38" s="38"/>
      <c r="T38" s="31"/>
    </row>
    <row r="39" spans="1:20" x14ac:dyDescent="0.25">
      <c r="A39" s="36" t="s">
        <v>86</v>
      </c>
      <c r="B39" s="39" t="s">
        <v>62</v>
      </c>
      <c r="C39" s="40">
        <f>COUNT(J39:T39)</f>
        <v>11</v>
      </c>
      <c r="D39" s="72">
        <f t="shared" si="0"/>
        <v>0.3</v>
      </c>
      <c r="E39" s="71">
        <f>AVERAGE(J39:T39)</f>
        <v>8.4436363636363616</v>
      </c>
      <c r="F39" s="74">
        <f t="shared" si="1"/>
        <v>63</v>
      </c>
      <c r="G39" s="77">
        <f t="shared" si="2"/>
        <v>18.489157510674886</v>
      </c>
      <c r="H39" s="63">
        <f>PERCENTILE(J39:T39,0.75)</f>
        <v>5.6</v>
      </c>
      <c r="I39" s="87">
        <f>PERCENTILE(J39:T39,0.9)</f>
        <v>12</v>
      </c>
      <c r="J39" s="33">
        <v>1.4</v>
      </c>
      <c r="K39" s="33">
        <v>0.88</v>
      </c>
      <c r="L39" s="32">
        <v>8.6</v>
      </c>
      <c r="M39" s="33">
        <v>12</v>
      </c>
      <c r="N39" s="33">
        <v>0.5</v>
      </c>
      <c r="O39" s="31">
        <v>1.2</v>
      </c>
      <c r="P39" s="33">
        <v>63</v>
      </c>
      <c r="Q39" s="33">
        <v>2.1</v>
      </c>
      <c r="R39" s="566">
        <v>0.3</v>
      </c>
      <c r="S39" s="38">
        <v>2.6</v>
      </c>
      <c r="T39" s="70">
        <v>0.3</v>
      </c>
    </row>
    <row r="40" spans="1:20" x14ac:dyDescent="0.25">
      <c r="A40" s="36" t="s">
        <v>88</v>
      </c>
      <c r="B40" s="39" t="s">
        <v>62</v>
      </c>
      <c r="C40" s="40">
        <f>COUNT(J40:T40)</f>
        <v>11</v>
      </c>
      <c r="D40" s="72">
        <f t="shared" si="0"/>
        <v>0.05</v>
      </c>
      <c r="E40" s="72">
        <f>AVERAGE(J40:T40)</f>
        <v>11.658181818181816</v>
      </c>
      <c r="F40" s="74">
        <f t="shared" si="1"/>
        <v>120</v>
      </c>
      <c r="G40" s="77">
        <f t="shared" si="2"/>
        <v>35.947429064727793</v>
      </c>
      <c r="H40" s="75">
        <f>PERCENTILE(J40:T40,0.75)</f>
        <v>1.24</v>
      </c>
      <c r="I40" s="91">
        <f>PERCENTILE(J40:T40,0.9)</f>
        <v>3.6</v>
      </c>
      <c r="J40" s="33">
        <v>0.36</v>
      </c>
      <c r="K40" s="33">
        <v>0.42</v>
      </c>
      <c r="L40" s="32">
        <v>0.78</v>
      </c>
      <c r="M40" s="33">
        <v>3.6</v>
      </c>
      <c r="N40" s="68">
        <v>0.05</v>
      </c>
      <c r="O40" s="31">
        <v>0.43</v>
      </c>
      <c r="P40" s="33">
        <v>120</v>
      </c>
      <c r="Q40" s="68">
        <v>0.3</v>
      </c>
      <c r="R40" s="566">
        <v>0.3</v>
      </c>
      <c r="S40" s="566">
        <v>0.3</v>
      </c>
      <c r="T40" s="31">
        <v>1.7</v>
      </c>
    </row>
    <row r="41" spans="1:20" x14ac:dyDescent="0.25">
      <c r="A41" s="36" t="s">
        <v>89</v>
      </c>
      <c r="B41" s="39" t="s">
        <v>62</v>
      </c>
      <c r="C41" s="40">
        <f>COUNT(J41:T41)</f>
        <v>11</v>
      </c>
      <c r="D41" s="72">
        <f t="shared" si="0"/>
        <v>0.3</v>
      </c>
      <c r="E41" s="74">
        <f>AVERAGE(J41:T41)</f>
        <v>20.345454545454547</v>
      </c>
      <c r="F41" s="74">
        <f t="shared" si="1"/>
        <v>63</v>
      </c>
      <c r="G41" s="77">
        <f t="shared" si="2"/>
        <v>21.55951593317269</v>
      </c>
      <c r="H41" s="77">
        <f>PERCENTILE(J41:T41,0.75)</f>
        <v>36.5</v>
      </c>
      <c r="I41" s="87">
        <f>PERCENTILE(J41:T41,0.9)</f>
        <v>47</v>
      </c>
      <c r="J41" s="33">
        <v>39</v>
      </c>
      <c r="K41" s="33">
        <v>63</v>
      </c>
      <c r="L41" s="32">
        <v>1</v>
      </c>
      <c r="M41" s="33">
        <v>34</v>
      </c>
      <c r="N41" s="33">
        <v>6.7</v>
      </c>
      <c r="O41" s="31">
        <v>13</v>
      </c>
      <c r="P41" s="33">
        <v>47</v>
      </c>
      <c r="Q41" s="68">
        <v>0.3</v>
      </c>
      <c r="R41" s="38">
        <v>6.8</v>
      </c>
      <c r="S41" s="38">
        <v>5.9</v>
      </c>
      <c r="T41" s="31">
        <v>7.1</v>
      </c>
    </row>
    <row r="42" spans="1:20" x14ac:dyDescent="0.25">
      <c r="A42" s="36" t="s">
        <v>90</v>
      </c>
      <c r="B42" s="39" t="s">
        <v>62</v>
      </c>
      <c r="C42" s="40">
        <f>COUNT(J42:T42)</f>
        <v>2</v>
      </c>
      <c r="D42" s="72">
        <f t="shared" si="0"/>
        <v>0.16</v>
      </c>
      <c r="E42" s="72">
        <f>AVERAGE(J42:T42)</f>
        <v>0.5</v>
      </c>
      <c r="F42" s="72">
        <f t="shared" si="1"/>
        <v>0.84</v>
      </c>
      <c r="G42" s="75">
        <f t="shared" si="2"/>
        <v>0.48083261120685217</v>
      </c>
      <c r="H42" s="75">
        <f>PERCENTILE(J42:T42,0.75)</f>
        <v>0.67</v>
      </c>
      <c r="I42" s="92">
        <f>PERCENTILE(J42:T42,0.9)</f>
        <v>0.77199999999999991</v>
      </c>
      <c r="J42" s="33">
        <v>0.16</v>
      </c>
      <c r="K42" s="33">
        <v>0.84</v>
      </c>
      <c r="L42" s="32"/>
      <c r="M42" s="33"/>
      <c r="N42" s="33"/>
      <c r="O42" s="31"/>
      <c r="P42" s="33"/>
      <c r="Q42" s="33"/>
      <c r="R42" s="38"/>
      <c r="S42" s="38"/>
      <c r="T42" s="31"/>
    </row>
    <row r="43" spans="1:20" x14ac:dyDescent="0.25">
      <c r="A43" s="36"/>
      <c r="B43" s="39"/>
      <c r="C43" s="40"/>
      <c r="D43" s="74"/>
      <c r="E43" s="74"/>
      <c r="F43" s="74"/>
      <c r="G43" s="77"/>
      <c r="H43" s="77"/>
      <c r="I43" s="87"/>
      <c r="J43" s="33"/>
      <c r="K43" s="33"/>
      <c r="L43" s="32"/>
      <c r="M43" s="33"/>
      <c r="N43" s="33"/>
      <c r="O43" s="31"/>
      <c r="P43" s="33"/>
      <c r="Q43" s="33"/>
      <c r="R43" s="38"/>
      <c r="S43" s="38"/>
      <c r="T43" s="31"/>
    </row>
    <row r="44" spans="1:20" x14ac:dyDescent="0.25">
      <c r="A44" s="25" t="s">
        <v>91</v>
      </c>
      <c r="B44" s="39"/>
      <c r="C44" s="40"/>
      <c r="D44" s="74"/>
      <c r="E44" s="74"/>
      <c r="F44" s="74"/>
      <c r="G44" s="77"/>
      <c r="H44" s="77"/>
      <c r="I44" s="87"/>
      <c r="J44" s="33"/>
      <c r="K44" s="33"/>
      <c r="L44" s="32"/>
      <c r="M44" s="33"/>
      <c r="N44" s="33"/>
      <c r="O44" s="31"/>
      <c r="P44" s="33"/>
      <c r="Q44" s="33"/>
      <c r="R44" s="38"/>
      <c r="S44" s="38"/>
      <c r="T44" s="31"/>
    </row>
    <row r="45" spans="1:20" x14ac:dyDescent="0.25">
      <c r="A45" s="36" t="s">
        <v>92</v>
      </c>
      <c r="B45" s="39" t="s">
        <v>62</v>
      </c>
      <c r="C45" s="40">
        <f>COUNT(J45:T45)</f>
        <v>2</v>
      </c>
      <c r="D45" s="71">
        <f t="shared" si="0"/>
        <v>5.2</v>
      </c>
      <c r="E45" s="71">
        <f>AVERAGE(J45:T45)</f>
        <v>7.35</v>
      </c>
      <c r="F45" s="74">
        <f t="shared" si="1"/>
        <v>9.5</v>
      </c>
      <c r="G45" s="63">
        <f t="shared" si="2"/>
        <v>3.0405591591021572</v>
      </c>
      <c r="H45" s="63">
        <f>PERCENTILE(J45:T45,0.75)</f>
        <v>8.4250000000000007</v>
      </c>
      <c r="I45" s="91">
        <f>PERCENTILE(J45:T45,0.9)</f>
        <v>9.07</v>
      </c>
      <c r="J45" s="33">
        <v>9.5</v>
      </c>
      <c r="K45" s="33">
        <v>5.2</v>
      </c>
      <c r="L45" s="32"/>
      <c r="M45" s="33"/>
      <c r="N45" s="33"/>
      <c r="O45" s="31"/>
      <c r="P45" s="33"/>
      <c r="Q45" s="33"/>
      <c r="R45" s="38"/>
      <c r="S45" s="38"/>
      <c r="T45" s="31"/>
    </row>
    <row r="46" spans="1:20" s="37" customFormat="1" x14ac:dyDescent="0.25">
      <c r="A46" s="36"/>
      <c r="C46" s="40"/>
      <c r="D46" s="74"/>
      <c r="E46" s="74"/>
      <c r="F46" s="74"/>
      <c r="G46" s="77"/>
      <c r="H46" s="77"/>
      <c r="I46" s="87"/>
      <c r="J46" s="33"/>
      <c r="K46" s="33"/>
      <c r="L46" s="32"/>
      <c r="M46" s="33"/>
      <c r="N46" s="33"/>
      <c r="O46" s="31"/>
      <c r="P46" s="33"/>
      <c r="Q46" s="33"/>
      <c r="R46" s="38"/>
      <c r="S46" s="38"/>
      <c r="T46" s="31"/>
    </row>
    <row r="47" spans="1:20" x14ac:dyDescent="0.25">
      <c r="A47" s="25" t="s">
        <v>93</v>
      </c>
      <c r="B47" s="37"/>
      <c r="C47" s="40"/>
      <c r="D47" s="74"/>
      <c r="E47" s="74"/>
      <c r="F47" s="74"/>
      <c r="G47" s="77"/>
      <c r="H47" s="77"/>
      <c r="I47" s="87"/>
      <c r="J47" s="33"/>
      <c r="K47" s="33"/>
      <c r="L47" s="32"/>
      <c r="M47" s="33"/>
      <c r="N47" s="33"/>
      <c r="O47" s="31"/>
      <c r="P47" s="33"/>
      <c r="Q47" s="33"/>
      <c r="R47" s="38"/>
      <c r="S47" s="38"/>
      <c r="T47" s="31"/>
    </row>
    <row r="48" spans="1:20" x14ac:dyDescent="0.25">
      <c r="A48" s="36" t="s">
        <v>95</v>
      </c>
      <c r="B48" s="37" t="s">
        <v>62</v>
      </c>
      <c r="C48" s="40">
        <f>COUNT(J48:T48)</f>
        <v>0</v>
      </c>
      <c r="D48" s="71">
        <f t="shared" si="0"/>
        <v>0</v>
      </c>
      <c r="E48" s="74" t="e">
        <f>AVERAGE(J48:T48)</f>
        <v>#DIV/0!</v>
      </c>
      <c r="F48" s="71">
        <f t="shared" si="1"/>
        <v>0</v>
      </c>
      <c r="G48" s="77" t="e">
        <f t="shared" si="2"/>
        <v>#DIV/0!</v>
      </c>
      <c r="H48" s="77" t="e">
        <f>PERCENTILE(J48:T48,0.75)</f>
        <v>#NUM!</v>
      </c>
      <c r="I48" s="87" t="e">
        <f>PERCENTILE(J48:T48,0.9)</f>
        <v>#NUM!</v>
      </c>
      <c r="J48" s="33"/>
      <c r="K48" s="33"/>
      <c r="L48" s="32"/>
      <c r="M48" s="33"/>
      <c r="N48" s="33"/>
      <c r="O48" s="31"/>
      <c r="P48" s="33"/>
      <c r="Q48" s="33"/>
      <c r="R48" s="38"/>
      <c r="S48" s="38"/>
      <c r="T48" s="31"/>
    </row>
    <row r="49" spans="1:21" x14ac:dyDescent="0.25">
      <c r="A49" s="36" t="s">
        <v>96</v>
      </c>
      <c r="B49" s="37" t="s">
        <v>62</v>
      </c>
      <c r="C49" s="40">
        <f>COUNT(J49:T49)</f>
        <v>0</v>
      </c>
      <c r="D49" s="71">
        <f t="shared" si="0"/>
        <v>0</v>
      </c>
      <c r="E49" s="74" t="e">
        <f>AVERAGE(J49:T49)</f>
        <v>#DIV/0!</v>
      </c>
      <c r="F49" s="71">
        <f t="shared" si="1"/>
        <v>0</v>
      </c>
      <c r="G49" s="77" t="e">
        <f t="shared" si="2"/>
        <v>#DIV/0!</v>
      </c>
      <c r="H49" s="77" t="e">
        <f>PERCENTILE(J49:T49,0.75)</f>
        <v>#NUM!</v>
      </c>
      <c r="I49" s="87" t="e">
        <f>PERCENTILE(J49:T49,0.9)</f>
        <v>#NUM!</v>
      </c>
      <c r="J49" s="33"/>
      <c r="K49" s="33"/>
      <c r="L49" s="32"/>
      <c r="M49" s="33"/>
      <c r="N49" s="33"/>
      <c r="O49" s="31"/>
      <c r="P49" s="33"/>
      <c r="Q49" s="33"/>
      <c r="R49" s="38"/>
      <c r="S49" s="38"/>
      <c r="T49" s="31"/>
    </row>
    <row r="50" spans="1:21" x14ac:dyDescent="0.25">
      <c r="A50" s="36" t="s">
        <v>98</v>
      </c>
      <c r="B50" s="37" t="s">
        <v>62</v>
      </c>
      <c r="C50" s="40">
        <f>COUNT(J50:T50)</f>
        <v>3</v>
      </c>
      <c r="D50" s="72">
        <f t="shared" si="0"/>
        <v>0.5</v>
      </c>
      <c r="E50" s="74">
        <f>AVERAGE(J50:T50)</f>
        <v>1.4333333333333333</v>
      </c>
      <c r="F50" s="71">
        <f t="shared" si="1"/>
        <v>3.2</v>
      </c>
      <c r="G50" s="63">
        <f t="shared" si="2"/>
        <v>1.5307950004273381</v>
      </c>
      <c r="H50" s="77">
        <f>PERCENTILE(J50:T50,0.75)</f>
        <v>1.9</v>
      </c>
      <c r="I50" s="87">
        <f>PERCENTILE(J50:T50,0.9)</f>
        <v>2.6799999999999997</v>
      </c>
      <c r="J50" s="33"/>
      <c r="K50" s="33"/>
      <c r="L50" s="32"/>
      <c r="M50" s="33"/>
      <c r="N50" s="33"/>
      <c r="O50" s="31"/>
      <c r="P50" s="33">
        <v>3.2</v>
      </c>
      <c r="Q50" s="33">
        <v>0.5</v>
      </c>
      <c r="R50" s="566" t="s">
        <v>238</v>
      </c>
      <c r="S50" s="566" t="s">
        <v>238</v>
      </c>
      <c r="T50" s="31">
        <v>0.6</v>
      </c>
    </row>
    <row r="51" spans="1:21" x14ac:dyDescent="0.25">
      <c r="A51" s="36" t="s">
        <v>99</v>
      </c>
      <c r="B51" s="37" t="s">
        <v>62</v>
      </c>
      <c r="C51" s="40">
        <f>COUNT(J51:T51)</f>
        <v>0</v>
      </c>
      <c r="D51" s="71">
        <f t="shared" si="0"/>
        <v>0</v>
      </c>
      <c r="E51" s="74" t="e">
        <f>AVERAGE(J51:T51)</f>
        <v>#DIV/0!</v>
      </c>
      <c r="F51" s="71">
        <f t="shared" si="1"/>
        <v>0</v>
      </c>
      <c r="G51" s="77" t="e">
        <f t="shared" si="2"/>
        <v>#DIV/0!</v>
      </c>
      <c r="H51" s="77" t="e">
        <f>PERCENTILE(J51:T51,0.75)</f>
        <v>#NUM!</v>
      </c>
      <c r="I51" s="87" t="e">
        <f>PERCENTILE(J51:T51,0.9)</f>
        <v>#NUM!</v>
      </c>
      <c r="J51" s="33"/>
      <c r="K51" s="33"/>
      <c r="L51" s="32"/>
      <c r="M51" s="33"/>
      <c r="N51" s="33"/>
      <c r="O51" s="31"/>
      <c r="P51" s="33"/>
      <c r="Q51" s="33"/>
      <c r="R51" s="38"/>
      <c r="S51" s="38"/>
      <c r="T51" s="31"/>
    </row>
    <row r="52" spans="1:21" x14ac:dyDescent="0.25">
      <c r="A52" s="24" t="s">
        <v>100</v>
      </c>
      <c r="B52" s="22" t="s">
        <v>62</v>
      </c>
      <c r="C52" s="82">
        <f>COUNT(J52:T52)</f>
        <v>0</v>
      </c>
      <c r="D52" s="178">
        <f t="shared" si="0"/>
        <v>0</v>
      </c>
      <c r="E52" s="88" t="e">
        <f>AVERAGE(J52:T52)</f>
        <v>#DIV/0!</v>
      </c>
      <c r="F52" s="178">
        <f t="shared" si="1"/>
        <v>0</v>
      </c>
      <c r="G52" s="89" t="e">
        <f t="shared" si="2"/>
        <v>#DIV/0!</v>
      </c>
      <c r="H52" s="89" t="e">
        <f>PERCENTILE(J52:T52,0.75)</f>
        <v>#NUM!</v>
      </c>
      <c r="I52" s="90" t="e">
        <f>PERCENTILE(J52:T52,0.9)</f>
        <v>#NUM!</v>
      </c>
      <c r="J52" s="18"/>
      <c r="K52" s="18"/>
      <c r="L52" s="17"/>
      <c r="M52" s="18"/>
      <c r="N52" s="18"/>
      <c r="O52" s="19"/>
      <c r="P52" s="18"/>
      <c r="Q52" s="18"/>
      <c r="R52" s="201"/>
      <c r="S52" s="201"/>
      <c r="T52" s="19"/>
    </row>
    <row r="53" spans="1:21" x14ac:dyDescent="0.25">
      <c r="J53" s="495">
        <f t="shared" ref="J53:T53" si="12">COUNTA(J9:J52)</f>
        <v>24</v>
      </c>
      <c r="K53" s="495">
        <f t="shared" si="12"/>
        <v>24</v>
      </c>
      <c r="L53" s="495">
        <f t="shared" si="12"/>
        <v>16</v>
      </c>
      <c r="M53" s="495">
        <f t="shared" si="12"/>
        <v>16</v>
      </c>
      <c r="N53" s="495">
        <f t="shared" si="12"/>
        <v>16</v>
      </c>
      <c r="O53" s="495">
        <f t="shared" si="12"/>
        <v>16</v>
      </c>
      <c r="P53" s="495">
        <f t="shared" si="12"/>
        <v>23</v>
      </c>
      <c r="Q53" s="495">
        <f t="shared" si="12"/>
        <v>21</v>
      </c>
      <c r="R53" s="495">
        <f t="shared" si="12"/>
        <v>23</v>
      </c>
      <c r="S53" s="495">
        <f t="shared" si="12"/>
        <v>23</v>
      </c>
      <c r="T53" s="495">
        <f t="shared" si="12"/>
        <v>23</v>
      </c>
      <c r="U53" s="495">
        <f>SUM(J53:T53)</f>
        <v>225</v>
      </c>
    </row>
    <row r="54" spans="1:21" x14ac:dyDescent="0.25">
      <c r="A54" s="94" t="s">
        <v>214</v>
      </c>
    </row>
  </sheetData>
  <sheetProtection algorithmName="SHA-512" hashValue="v5eRFFlScP1wqzRPhEbVThGtUVG1nw3f3bUu65fsngRWHJVXzhNozuNqraZd3HmUOQ/bIQMLrxTEX2Gp/YEp8Q==" saltValue="J5Y1+b4XfocG+Uw291/XwQ==" spinCount="100000" sheet="1" objects="1" scenarios="1"/>
  <mergeCells count="6">
    <mergeCell ref="L4:O4"/>
    <mergeCell ref="J3:K3"/>
    <mergeCell ref="L3:O3"/>
    <mergeCell ref="P3:Q3"/>
    <mergeCell ref="P4:Q4"/>
    <mergeCell ref="J4:K4"/>
  </mergeCells>
  <conditionalFormatting sqref="C9:C52">
    <cfRule type="colorScale" priority="1">
      <colorScale>
        <cfvo type="num" val="0"/>
        <cfvo type="num" val="1"/>
        <cfvo type="num" val="5"/>
        <color theme="5"/>
        <color theme="9"/>
        <color theme="6"/>
      </colorScale>
    </cfRule>
  </conditionalFormatting>
  <hyperlinks>
    <hyperlink ref="J5" location="Referencer!A22" display="[18]" xr:uid="{00000000-0004-0000-1900-000000000000}"/>
    <hyperlink ref="K5" location="Referencer!A22" display="[18]" xr:uid="{00000000-0004-0000-1900-000001000000}"/>
    <hyperlink ref="L5" location="Referencer!A39" display="[34]" xr:uid="{00000000-0004-0000-1900-000002000000}"/>
    <hyperlink ref="M5:O5" location="Referencer!A39" display="[34]" xr:uid="{00000000-0004-0000-1900-000003000000}"/>
    <hyperlink ref="P5" location="Referencer!A41" display="[36]" xr:uid="{00000000-0004-0000-1900-000004000000}"/>
    <hyperlink ref="Q5:T5" location="Referencer!A41" display="[36]" xr:uid="{00000000-0004-0000-1900-000005000000}"/>
  </hyperlinks>
  <pageMargins left="0.70866141732283472" right="0.70866141732283472" top="0.74803149606299213" bottom="0.74803149606299213" header="0.31496062992125984" footer="0.31496062992125984"/>
  <pageSetup paperSize="8" scale="48" orientation="landscape"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0.499984740745262"/>
  </sheetPr>
  <dimension ref="A1:DH54"/>
  <sheetViews>
    <sheetView zoomScale="83" zoomScaleNormal="83" workbookViewId="0">
      <pane xSplit="1" topLeftCell="B1" activePane="topRight" state="frozen"/>
      <selection pane="topRight" activeCell="E11" sqref="E11"/>
    </sheetView>
  </sheetViews>
  <sheetFormatPr defaultRowHeight="15" x14ac:dyDescent="0.25"/>
  <cols>
    <col min="1" max="1" width="24.5703125" bestFit="1" customWidth="1"/>
    <col min="2" max="2" width="6.5703125" bestFit="1" customWidth="1"/>
    <col min="3" max="6" width="15.140625" style="45" customWidth="1"/>
    <col min="7" max="7" width="18.28515625" style="45" bestFit="1" customWidth="1"/>
    <col min="8" max="9" width="15.140625" style="45" customWidth="1"/>
    <col min="10" max="18" width="9.140625" style="45" customWidth="1"/>
    <col min="29" max="29" width="9.140625" customWidth="1"/>
    <col min="42" max="42" width="7.7109375" customWidth="1"/>
    <col min="65" max="65" width="10.28515625" customWidth="1"/>
    <col min="66" max="66" width="11.28515625" customWidth="1"/>
    <col min="67" max="68" width="11" customWidth="1"/>
    <col min="69" max="69" width="11.28515625" customWidth="1"/>
    <col min="70" max="70" width="10.5703125" customWidth="1"/>
    <col min="71" max="71" width="10.140625" customWidth="1"/>
    <col min="72" max="72" width="11" customWidth="1"/>
    <col min="73" max="73" width="11.7109375" customWidth="1"/>
    <col min="74" max="76" width="11.7109375" bestFit="1" customWidth="1"/>
    <col min="77" max="77" width="10.7109375" bestFit="1" customWidth="1"/>
    <col min="78" max="79" width="11.28515625" bestFit="1" customWidth="1"/>
    <col min="80" max="80" width="10.7109375" bestFit="1" customWidth="1"/>
    <col min="81" max="81" width="11.7109375" bestFit="1" customWidth="1"/>
    <col min="82" max="82" width="11.28515625" bestFit="1" customWidth="1"/>
    <col min="83" max="83" width="11.7109375" bestFit="1" customWidth="1"/>
    <col min="84" max="84" width="11.28515625" bestFit="1" customWidth="1"/>
    <col min="85" max="87" width="11.7109375" bestFit="1" customWidth="1"/>
    <col min="88" max="89" width="10.7109375" bestFit="1" customWidth="1"/>
    <col min="90" max="90" width="11.28515625" bestFit="1" customWidth="1"/>
    <col min="91" max="99" width="11.28515625" customWidth="1"/>
    <col min="100" max="101" width="10.7109375" customWidth="1"/>
    <col min="102" max="102" width="11" customWidth="1"/>
    <col min="103" max="108" width="11.28515625" customWidth="1"/>
  </cols>
  <sheetData>
    <row r="1" spans="1:111" s="37" customFormat="1" ht="18.75" x14ac:dyDescent="0.3">
      <c r="A1" s="169" t="s">
        <v>225</v>
      </c>
      <c r="C1" s="33"/>
      <c r="D1" s="33"/>
      <c r="E1" s="33"/>
      <c r="F1" s="33"/>
      <c r="G1" s="33"/>
      <c r="H1" s="33"/>
      <c r="I1" s="33"/>
      <c r="J1" s="33"/>
      <c r="K1" s="33"/>
      <c r="L1" s="33"/>
      <c r="M1" s="33"/>
      <c r="N1" s="33"/>
      <c r="O1" s="33"/>
      <c r="P1" s="33"/>
      <c r="Q1" s="33"/>
      <c r="R1" s="33"/>
    </row>
    <row r="2" spans="1:111" s="202" customFormat="1" ht="18.75" x14ac:dyDescent="0.3">
      <c r="A2" s="167"/>
      <c r="B2" s="167"/>
      <c r="C2" s="170"/>
      <c r="D2" s="170"/>
      <c r="E2" s="170"/>
      <c r="F2" s="170"/>
      <c r="G2" s="170"/>
      <c r="H2" s="170"/>
      <c r="I2" s="170"/>
      <c r="J2" s="195"/>
      <c r="K2" s="195"/>
      <c r="L2" s="195"/>
      <c r="M2" s="195"/>
      <c r="N2" s="195"/>
      <c r="O2" s="195"/>
      <c r="P2" s="195"/>
      <c r="Q2" s="195"/>
      <c r="R2" s="195"/>
    </row>
    <row r="3" spans="1:111" s="14" customFormat="1" ht="30" customHeight="1" x14ac:dyDescent="0.25">
      <c r="A3" s="391" t="s">
        <v>118</v>
      </c>
      <c r="B3" s="8"/>
      <c r="C3" s="7"/>
      <c r="D3" s="282"/>
      <c r="E3" s="55"/>
      <c r="F3" s="282"/>
      <c r="G3" s="8"/>
      <c r="H3" s="120"/>
      <c r="I3" s="9"/>
      <c r="J3" s="673" t="s">
        <v>133</v>
      </c>
      <c r="K3" s="674"/>
      <c r="L3" s="674"/>
      <c r="M3" s="674"/>
      <c r="N3" s="674"/>
      <c r="O3" s="674"/>
      <c r="P3" s="674"/>
      <c r="Q3" s="674"/>
      <c r="R3" s="674"/>
      <c r="S3" s="674"/>
      <c r="T3" s="674"/>
      <c r="U3" s="674"/>
      <c r="V3" s="674"/>
      <c r="W3" s="674"/>
      <c r="X3" s="674"/>
      <c r="Y3" s="674"/>
      <c r="Z3" s="674"/>
      <c r="AA3" s="674"/>
      <c r="AB3" s="674"/>
      <c r="AC3" s="674"/>
      <c r="AD3" s="674"/>
      <c r="AE3" s="674"/>
      <c r="AF3" s="674"/>
      <c r="AG3" s="675"/>
      <c r="AH3" s="673" t="s">
        <v>134</v>
      </c>
      <c r="AI3" s="674"/>
      <c r="AJ3" s="674"/>
      <c r="AK3" s="674"/>
      <c r="AL3" s="675"/>
      <c r="AM3" s="673" t="s">
        <v>635</v>
      </c>
      <c r="AN3" s="674"/>
      <c r="AO3" s="674"/>
      <c r="AP3" s="674"/>
      <c r="AQ3" s="674"/>
      <c r="AR3" s="674"/>
      <c r="AS3" s="674"/>
      <c r="AT3" s="674"/>
      <c r="AU3" s="674"/>
      <c r="AV3" s="674"/>
      <c r="AW3" s="674"/>
      <c r="AX3" s="674"/>
      <c r="AY3" s="675"/>
      <c r="AZ3" s="673" t="s">
        <v>636</v>
      </c>
      <c r="BA3" s="674"/>
      <c r="BB3" s="674"/>
      <c r="BC3" s="674"/>
      <c r="BD3" s="674"/>
      <c r="BE3" s="674"/>
      <c r="BF3" s="674"/>
      <c r="BG3" s="674"/>
      <c r="BH3" s="674"/>
      <c r="BI3" s="674"/>
      <c r="BJ3" s="674"/>
      <c r="BK3" s="674"/>
      <c r="BL3" s="675"/>
      <c r="BM3" s="673" t="s">
        <v>639</v>
      </c>
      <c r="BN3" s="674"/>
      <c r="BO3" s="674"/>
      <c r="BP3" s="674"/>
      <c r="BQ3" s="674"/>
      <c r="BR3" s="674"/>
      <c r="BS3" s="674"/>
      <c r="BT3" s="674"/>
      <c r="BU3" s="674"/>
      <c r="BV3" s="673" t="s">
        <v>642</v>
      </c>
      <c r="BW3" s="674"/>
      <c r="BX3" s="674"/>
      <c r="BY3" s="674"/>
      <c r="BZ3" s="674"/>
      <c r="CA3" s="674"/>
      <c r="CB3" s="674"/>
      <c r="CC3" s="674"/>
      <c r="CD3" s="674"/>
      <c r="CE3" s="674"/>
      <c r="CF3" s="674"/>
      <c r="CG3" s="674"/>
      <c r="CH3" s="674"/>
      <c r="CI3" s="674"/>
      <c r="CJ3" s="674"/>
      <c r="CK3" s="674"/>
      <c r="CL3" s="674"/>
      <c r="CM3" s="674"/>
      <c r="CN3" s="674"/>
      <c r="CO3" s="674"/>
      <c r="CP3" s="674"/>
      <c r="CQ3" s="674"/>
      <c r="CR3" s="674"/>
      <c r="CS3" s="674"/>
      <c r="CT3" s="674"/>
      <c r="CU3" s="674"/>
      <c r="CV3" s="674"/>
      <c r="CW3" s="674"/>
      <c r="CX3" s="675"/>
      <c r="CY3" s="673" t="s">
        <v>637</v>
      </c>
      <c r="CZ3" s="674"/>
      <c r="DA3" s="674"/>
      <c r="DB3" s="674"/>
      <c r="DC3" s="674"/>
      <c r="DD3" s="675"/>
      <c r="DE3" s="674" t="s">
        <v>135</v>
      </c>
      <c r="DF3" s="674"/>
      <c r="DG3" s="675"/>
    </row>
    <row r="4" spans="1:111" s="14" customFormat="1" ht="31.5" customHeight="1" x14ac:dyDescent="0.25">
      <c r="A4" s="7" t="s">
        <v>145</v>
      </c>
      <c r="B4" s="8"/>
      <c r="C4" s="7"/>
      <c r="D4" s="282"/>
      <c r="E4" s="55"/>
      <c r="F4" s="282"/>
      <c r="G4" s="8"/>
      <c r="H4" s="120"/>
      <c r="I4" s="544"/>
      <c r="J4" s="682" t="s">
        <v>154</v>
      </c>
      <c r="K4" s="683"/>
      <c r="L4" s="683"/>
      <c r="M4" s="683"/>
      <c r="N4" s="683"/>
      <c r="O4" s="683"/>
      <c r="P4" s="683"/>
      <c r="Q4" s="683"/>
      <c r="R4" s="683"/>
      <c r="S4" s="683"/>
      <c r="T4" s="683"/>
      <c r="U4" s="683"/>
      <c r="V4" s="683"/>
      <c r="W4" s="683"/>
      <c r="X4" s="683"/>
      <c r="Y4" s="683"/>
      <c r="Z4" s="683"/>
      <c r="AA4" s="683"/>
      <c r="AB4" s="683"/>
      <c r="AC4" s="683"/>
      <c r="AD4" s="683"/>
      <c r="AE4" s="683"/>
      <c r="AF4" s="683"/>
      <c r="AG4" s="684"/>
      <c r="AH4" s="682" t="s">
        <v>155</v>
      </c>
      <c r="AI4" s="683"/>
      <c r="AJ4" s="683"/>
      <c r="AK4" s="683"/>
      <c r="AL4" s="684"/>
      <c r="AM4" s="682" t="s">
        <v>596</v>
      </c>
      <c r="AN4" s="683"/>
      <c r="AO4" s="683"/>
      <c r="AP4" s="683"/>
      <c r="AQ4" s="683"/>
      <c r="AR4" s="683"/>
      <c r="AS4" s="683"/>
      <c r="AT4" s="683"/>
      <c r="AU4" s="683"/>
      <c r="AV4" s="683"/>
      <c r="AW4" s="683"/>
      <c r="AX4" s="683"/>
      <c r="AY4" s="684"/>
      <c r="AZ4" s="682" t="s">
        <v>520</v>
      </c>
      <c r="BA4" s="683"/>
      <c r="BB4" s="683"/>
      <c r="BC4" s="683"/>
      <c r="BD4" s="683"/>
      <c r="BE4" s="683"/>
      <c r="BF4" s="683"/>
      <c r="BG4" s="683"/>
      <c r="BH4" s="683"/>
      <c r="BI4" s="683"/>
      <c r="BJ4" s="683"/>
      <c r="BK4" s="683"/>
      <c r="BL4" s="684"/>
      <c r="BM4" s="682" t="s">
        <v>522</v>
      </c>
      <c r="BN4" s="683"/>
      <c r="BO4" s="683"/>
      <c r="BP4" s="683"/>
      <c r="BQ4" s="683"/>
      <c r="BR4" s="683"/>
      <c r="BS4" s="683"/>
      <c r="BT4" s="683"/>
      <c r="BU4" s="684"/>
      <c r="BV4" s="639" t="s">
        <v>641</v>
      </c>
      <c r="BW4" s="640"/>
      <c r="BX4" s="640"/>
      <c r="BY4" s="640"/>
      <c r="BZ4" s="640"/>
      <c r="CA4" s="640"/>
      <c r="CB4" s="640"/>
      <c r="CC4" s="640"/>
      <c r="CD4" s="640"/>
      <c r="CE4" s="640"/>
      <c r="CF4" s="640"/>
      <c r="CG4" s="640"/>
      <c r="CH4" s="640"/>
      <c r="CI4" s="640"/>
      <c r="CJ4" s="640"/>
      <c r="CK4" s="640"/>
      <c r="CL4" s="640"/>
      <c r="CM4" s="640"/>
      <c r="CN4" s="640"/>
      <c r="CO4" s="640"/>
      <c r="CP4" s="640"/>
      <c r="CQ4" s="640"/>
      <c r="CR4" s="640"/>
      <c r="CS4" s="640"/>
      <c r="CT4" s="640"/>
      <c r="CU4" s="640"/>
      <c r="CV4" s="640"/>
      <c r="CW4" s="640"/>
      <c r="CX4" s="641"/>
      <c r="CY4" s="682" t="s">
        <v>640</v>
      </c>
      <c r="CZ4" s="683"/>
      <c r="DA4" s="683"/>
      <c r="DB4" s="683"/>
      <c r="DC4" s="683"/>
      <c r="DD4" s="684"/>
      <c r="DE4" s="677" t="s">
        <v>604</v>
      </c>
      <c r="DF4" s="677"/>
      <c r="DG4" s="678"/>
    </row>
    <row r="5" spans="1:111" s="14" customFormat="1" x14ac:dyDescent="0.25">
      <c r="A5" s="7" t="s">
        <v>37</v>
      </c>
      <c r="B5" s="8"/>
      <c r="C5" s="32"/>
      <c r="D5" s="33"/>
      <c r="E5" s="33"/>
      <c r="F5" s="33"/>
      <c r="G5" s="33"/>
      <c r="H5" s="33"/>
      <c r="I5" s="33"/>
      <c r="J5" s="364" t="s">
        <v>557</v>
      </c>
      <c r="K5" s="370" t="s">
        <v>557</v>
      </c>
      <c r="L5" s="370" t="s">
        <v>557</v>
      </c>
      <c r="M5" s="370" t="s">
        <v>557</v>
      </c>
      <c r="N5" s="370" t="s">
        <v>557</v>
      </c>
      <c r="O5" s="370" t="s">
        <v>557</v>
      </c>
      <c r="P5" s="370" t="s">
        <v>557</v>
      </c>
      <c r="Q5" s="370" t="s">
        <v>557</v>
      </c>
      <c r="R5" s="370" t="s">
        <v>557</v>
      </c>
      <c r="S5" s="370" t="s">
        <v>557</v>
      </c>
      <c r="T5" s="370" t="s">
        <v>557</v>
      </c>
      <c r="U5" s="370" t="s">
        <v>557</v>
      </c>
      <c r="V5" s="370" t="s">
        <v>557</v>
      </c>
      <c r="W5" s="370" t="s">
        <v>557</v>
      </c>
      <c r="X5" s="370" t="s">
        <v>557</v>
      </c>
      <c r="Y5" s="370" t="s">
        <v>557</v>
      </c>
      <c r="Z5" s="370" t="s">
        <v>557</v>
      </c>
      <c r="AA5" s="370" t="s">
        <v>557</v>
      </c>
      <c r="AB5" s="370" t="s">
        <v>557</v>
      </c>
      <c r="AC5" s="370" t="s">
        <v>557</v>
      </c>
      <c r="AD5" s="370" t="s">
        <v>557</v>
      </c>
      <c r="AE5" s="370" t="s">
        <v>557</v>
      </c>
      <c r="AF5" s="370" t="s">
        <v>557</v>
      </c>
      <c r="AG5" s="365" t="s">
        <v>557</v>
      </c>
      <c r="AH5" s="364" t="s">
        <v>168</v>
      </c>
      <c r="AI5" s="370" t="s">
        <v>168</v>
      </c>
      <c r="AJ5" s="370" t="s">
        <v>168</v>
      </c>
      <c r="AK5" s="370" t="s">
        <v>168</v>
      </c>
      <c r="AL5" s="365" t="s">
        <v>168</v>
      </c>
      <c r="AM5" s="364" t="s">
        <v>521</v>
      </c>
      <c r="AN5" s="370" t="s">
        <v>521</v>
      </c>
      <c r="AO5" s="370" t="s">
        <v>521</v>
      </c>
      <c r="AP5" s="370" t="s">
        <v>521</v>
      </c>
      <c r="AQ5" s="370" t="s">
        <v>521</v>
      </c>
      <c r="AR5" s="370" t="s">
        <v>521</v>
      </c>
      <c r="AS5" s="370" t="s">
        <v>521</v>
      </c>
      <c r="AT5" s="370" t="s">
        <v>521</v>
      </c>
      <c r="AU5" s="370" t="s">
        <v>521</v>
      </c>
      <c r="AV5" s="370" t="s">
        <v>521</v>
      </c>
      <c r="AW5" s="370" t="s">
        <v>521</v>
      </c>
      <c r="AX5" s="370" t="s">
        <v>521</v>
      </c>
      <c r="AY5" s="365" t="s">
        <v>521</v>
      </c>
      <c r="AZ5" s="364" t="s">
        <v>521</v>
      </c>
      <c r="BA5" s="370" t="s">
        <v>521</v>
      </c>
      <c r="BB5" s="370" t="s">
        <v>521</v>
      </c>
      <c r="BC5" s="370" t="s">
        <v>521</v>
      </c>
      <c r="BD5" s="370" t="s">
        <v>521</v>
      </c>
      <c r="BE5" s="370" t="s">
        <v>521</v>
      </c>
      <c r="BF5" s="370" t="s">
        <v>521</v>
      </c>
      <c r="BG5" s="370" t="s">
        <v>521</v>
      </c>
      <c r="BH5" s="370" t="s">
        <v>521</v>
      </c>
      <c r="BI5" s="370" t="s">
        <v>521</v>
      </c>
      <c r="BJ5" s="370" t="s">
        <v>521</v>
      </c>
      <c r="BK5" s="370" t="s">
        <v>521</v>
      </c>
      <c r="BL5" s="365" t="s">
        <v>521</v>
      </c>
      <c r="BM5" s="364" t="s">
        <v>515</v>
      </c>
      <c r="BN5" s="370" t="s">
        <v>515</v>
      </c>
      <c r="BO5" s="370" t="s">
        <v>515</v>
      </c>
      <c r="BP5" s="370" t="s">
        <v>515</v>
      </c>
      <c r="BQ5" s="370" t="s">
        <v>515</v>
      </c>
      <c r="BR5" s="370" t="s">
        <v>515</v>
      </c>
      <c r="BS5" s="370" t="s">
        <v>515</v>
      </c>
      <c r="BT5" s="370" t="s">
        <v>515</v>
      </c>
      <c r="BU5" s="365" t="s">
        <v>515</v>
      </c>
      <c r="BV5" s="364" t="s">
        <v>583</v>
      </c>
      <c r="BW5" s="370" t="s">
        <v>583</v>
      </c>
      <c r="BX5" s="370" t="s">
        <v>583</v>
      </c>
      <c r="BY5" s="370" t="s">
        <v>583</v>
      </c>
      <c r="BZ5" s="370" t="s">
        <v>583</v>
      </c>
      <c r="CA5" s="370" t="s">
        <v>583</v>
      </c>
      <c r="CB5" s="370" t="s">
        <v>583</v>
      </c>
      <c r="CC5" s="370" t="s">
        <v>583</v>
      </c>
      <c r="CD5" s="370" t="s">
        <v>583</v>
      </c>
      <c r="CE5" s="370" t="s">
        <v>583</v>
      </c>
      <c r="CF5" s="370" t="s">
        <v>583</v>
      </c>
      <c r="CG5" s="370" t="s">
        <v>583</v>
      </c>
      <c r="CH5" s="370" t="s">
        <v>583</v>
      </c>
      <c r="CI5" s="370" t="s">
        <v>583</v>
      </c>
      <c r="CJ5" s="370" t="s">
        <v>583</v>
      </c>
      <c r="CK5" s="370" t="s">
        <v>583</v>
      </c>
      <c r="CL5" s="370" t="s">
        <v>583</v>
      </c>
      <c r="CM5" s="370" t="s">
        <v>583</v>
      </c>
      <c r="CN5" s="370" t="s">
        <v>583</v>
      </c>
      <c r="CO5" s="370" t="s">
        <v>583</v>
      </c>
      <c r="CP5" s="370" t="s">
        <v>583</v>
      </c>
      <c r="CQ5" s="370" t="s">
        <v>583</v>
      </c>
      <c r="CR5" s="370" t="s">
        <v>583</v>
      </c>
      <c r="CS5" s="370" t="s">
        <v>583</v>
      </c>
      <c r="CT5" s="370" t="s">
        <v>583</v>
      </c>
      <c r="CU5" s="370" t="s">
        <v>583</v>
      </c>
      <c r="CV5" s="370" t="s">
        <v>583</v>
      </c>
      <c r="CW5" s="370" t="s">
        <v>583</v>
      </c>
      <c r="CX5" s="365" t="s">
        <v>583</v>
      </c>
      <c r="CY5" s="364" t="s">
        <v>583</v>
      </c>
      <c r="CZ5" s="370" t="s">
        <v>583</v>
      </c>
      <c r="DA5" s="370" t="s">
        <v>583</v>
      </c>
      <c r="DB5" s="370" t="s">
        <v>583</v>
      </c>
      <c r="DC5" s="370" t="s">
        <v>583</v>
      </c>
      <c r="DD5" s="365" t="s">
        <v>583</v>
      </c>
      <c r="DE5" s="370" t="s">
        <v>173</v>
      </c>
      <c r="DF5" s="370" t="s">
        <v>173</v>
      </c>
      <c r="DG5" s="365" t="s">
        <v>173</v>
      </c>
    </row>
    <row r="6" spans="1:111" s="45" customFormat="1" x14ac:dyDescent="0.25">
      <c r="A6" s="38" t="s">
        <v>104</v>
      </c>
      <c r="B6" s="32"/>
      <c r="C6" s="32"/>
      <c r="D6" s="33"/>
      <c r="E6" s="33"/>
      <c r="F6" s="33"/>
      <c r="G6" s="33"/>
      <c r="H6" s="33"/>
      <c r="I6" s="33"/>
      <c r="J6" s="32">
        <v>1</v>
      </c>
      <c r="K6" s="33">
        <v>1</v>
      </c>
      <c r="L6" s="33">
        <v>1</v>
      </c>
      <c r="M6" s="33">
        <v>1</v>
      </c>
      <c r="N6" s="33">
        <v>1</v>
      </c>
      <c r="O6" s="33">
        <v>1</v>
      </c>
      <c r="P6" s="33">
        <v>1</v>
      </c>
      <c r="Q6" s="33">
        <v>1</v>
      </c>
      <c r="R6" s="33">
        <v>1</v>
      </c>
      <c r="S6" s="33">
        <v>1</v>
      </c>
      <c r="T6" s="33">
        <v>1</v>
      </c>
      <c r="U6" s="33">
        <v>1</v>
      </c>
      <c r="V6" s="33">
        <v>1</v>
      </c>
      <c r="W6" s="33">
        <v>1</v>
      </c>
      <c r="X6" s="33">
        <v>1</v>
      </c>
      <c r="Y6" s="33">
        <v>1</v>
      </c>
      <c r="Z6" s="33">
        <v>1</v>
      </c>
      <c r="AA6" s="33">
        <v>1</v>
      </c>
      <c r="AB6" s="33">
        <v>1</v>
      </c>
      <c r="AC6" s="33">
        <v>1</v>
      </c>
      <c r="AD6" s="33">
        <v>1</v>
      </c>
      <c r="AE6" s="33">
        <v>1</v>
      </c>
      <c r="AF6" s="33">
        <v>1</v>
      </c>
      <c r="AG6" s="31">
        <v>1</v>
      </c>
      <c r="AH6" s="32">
        <v>1</v>
      </c>
      <c r="AI6" s="33">
        <v>1</v>
      </c>
      <c r="AJ6" s="33">
        <v>1</v>
      </c>
      <c r="AK6" s="33">
        <v>1</v>
      </c>
      <c r="AL6" s="31">
        <v>1</v>
      </c>
      <c r="AM6" s="32">
        <v>1</v>
      </c>
      <c r="AN6" s="33">
        <v>1</v>
      </c>
      <c r="AO6" s="33">
        <v>1</v>
      </c>
      <c r="AP6" s="33">
        <v>1</v>
      </c>
      <c r="AQ6" s="33">
        <v>1</v>
      </c>
      <c r="AR6" s="33">
        <v>1</v>
      </c>
      <c r="AS6" s="33">
        <v>1</v>
      </c>
      <c r="AT6" s="33">
        <v>1</v>
      </c>
      <c r="AU6" s="33">
        <v>1</v>
      </c>
      <c r="AV6" s="33">
        <v>1</v>
      </c>
      <c r="AW6" s="33">
        <v>1</v>
      </c>
      <c r="AX6" s="33">
        <v>1</v>
      </c>
      <c r="AY6" s="31">
        <v>1</v>
      </c>
      <c r="AZ6" s="32">
        <v>1</v>
      </c>
      <c r="BA6" s="33">
        <v>1</v>
      </c>
      <c r="BB6" s="33">
        <v>1</v>
      </c>
      <c r="BC6" s="33">
        <v>1</v>
      </c>
      <c r="BD6" s="33">
        <v>1</v>
      </c>
      <c r="BE6" s="33">
        <v>1</v>
      </c>
      <c r="BF6" s="33">
        <v>1</v>
      </c>
      <c r="BG6" s="33">
        <v>1</v>
      </c>
      <c r="BH6" s="33">
        <v>1</v>
      </c>
      <c r="BI6" s="33">
        <v>1</v>
      </c>
      <c r="BJ6" s="33">
        <v>1</v>
      </c>
      <c r="BK6" s="33">
        <v>1</v>
      </c>
      <c r="BL6" s="31">
        <v>1</v>
      </c>
      <c r="BM6" s="32"/>
      <c r="BN6" s="33"/>
      <c r="BO6" s="33"/>
      <c r="BP6" s="33"/>
      <c r="BQ6" s="33"/>
      <c r="BR6" s="33"/>
      <c r="BS6" s="33"/>
      <c r="BT6" s="33"/>
      <c r="BU6" s="31"/>
      <c r="BV6" s="453">
        <v>41149</v>
      </c>
      <c r="BW6" s="454">
        <v>41172</v>
      </c>
      <c r="BX6" s="454">
        <v>41177</v>
      </c>
      <c r="BY6" s="454">
        <v>41200.5625</v>
      </c>
      <c r="BZ6" s="454">
        <v>41407.5</v>
      </c>
      <c r="CA6" s="454">
        <v>41500</v>
      </c>
      <c r="CB6" s="454">
        <v>41568</v>
      </c>
      <c r="CC6" s="454">
        <v>41449</v>
      </c>
      <c r="CD6" s="454">
        <v>41304</v>
      </c>
      <c r="CE6" s="454">
        <v>41417</v>
      </c>
      <c r="CF6" s="454">
        <v>41668.5</v>
      </c>
      <c r="CG6" s="454">
        <v>41731</v>
      </c>
      <c r="CH6" s="454">
        <v>41813</v>
      </c>
      <c r="CI6" s="454">
        <v>41904</v>
      </c>
      <c r="CJ6" s="454">
        <v>41926.5</v>
      </c>
      <c r="CK6" s="454">
        <v>42074.5</v>
      </c>
      <c r="CL6" s="454">
        <v>42108.416666666701</v>
      </c>
      <c r="CM6" s="454" t="s">
        <v>585</v>
      </c>
      <c r="CN6" s="454" t="s">
        <v>586</v>
      </c>
      <c r="CO6" s="454" t="s">
        <v>587</v>
      </c>
      <c r="CP6" s="454" t="s">
        <v>588</v>
      </c>
      <c r="CQ6" s="454" t="s">
        <v>589</v>
      </c>
      <c r="CR6" s="454" t="s">
        <v>590</v>
      </c>
      <c r="CS6" s="454" t="s">
        <v>591</v>
      </c>
      <c r="CT6" s="454" t="s">
        <v>592</v>
      </c>
      <c r="CU6" s="454" t="s">
        <v>593</v>
      </c>
      <c r="CV6" s="454" t="s">
        <v>594</v>
      </c>
      <c r="CW6" s="454" t="s">
        <v>603</v>
      </c>
      <c r="CX6" s="31" t="s">
        <v>602</v>
      </c>
      <c r="CY6" s="32" t="s">
        <v>597</v>
      </c>
      <c r="CZ6" s="33" t="s">
        <v>598</v>
      </c>
      <c r="DA6" s="33" t="s">
        <v>599</v>
      </c>
      <c r="DB6" s="33" t="s">
        <v>600</v>
      </c>
      <c r="DC6" s="33" t="s">
        <v>601</v>
      </c>
      <c r="DD6" s="31" t="s">
        <v>602</v>
      </c>
      <c r="DE6" s="33"/>
      <c r="DF6" s="33"/>
      <c r="DG6" s="31"/>
    </row>
    <row r="7" spans="1:111" s="14" customFormat="1" ht="30" x14ac:dyDescent="0.25">
      <c r="A7" s="60" t="s">
        <v>219</v>
      </c>
      <c r="B7" s="105"/>
      <c r="C7" s="15" t="s">
        <v>104</v>
      </c>
      <c r="D7" s="16" t="s">
        <v>383</v>
      </c>
      <c r="E7" s="16" t="s">
        <v>208</v>
      </c>
      <c r="F7" s="16" t="s">
        <v>384</v>
      </c>
      <c r="G7" s="16" t="s">
        <v>446</v>
      </c>
      <c r="H7" s="16" t="s">
        <v>227</v>
      </c>
      <c r="I7" s="16" t="s">
        <v>209</v>
      </c>
      <c r="J7" s="15" t="s">
        <v>186</v>
      </c>
      <c r="K7" s="16"/>
      <c r="L7" s="16"/>
      <c r="M7" s="16"/>
      <c r="N7" s="16"/>
      <c r="O7" s="16" t="s">
        <v>186</v>
      </c>
      <c r="P7" s="18" t="s">
        <v>186</v>
      </c>
      <c r="Q7" s="18" t="s">
        <v>186</v>
      </c>
      <c r="R7" s="18" t="s">
        <v>186</v>
      </c>
      <c r="S7" s="18" t="s">
        <v>186</v>
      </c>
      <c r="T7" s="18" t="s">
        <v>186</v>
      </c>
      <c r="U7" s="18" t="s">
        <v>186</v>
      </c>
      <c r="V7" s="18" t="s">
        <v>186</v>
      </c>
      <c r="W7" s="18" t="s">
        <v>186</v>
      </c>
      <c r="X7" s="18" t="s">
        <v>186</v>
      </c>
      <c r="Y7" s="18" t="s">
        <v>186</v>
      </c>
      <c r="Z7" s="18" t="s">
        <v>186</v>
      </c>
      <c r="AA7" s="18" t="s">
        <v>186</v>
      </c>
      <c r="AB7" s="18" t="s">
        <v>186</v>
      </c>
      <c r="AC7" s="18" t="s">
        <v>186</v>
      </c>
      <c r="AD7" s="18" t="s">
        <v>186</v>
      </c>
      <c r="AE7" s="18" t="s">
        <v>186</v>
      </c>
      <c r="AF7" s="18" t="s">
        <v>186</v>
      </c>
      <c r="AG7" s="19" t="s">
        <v>186</v>
      </c>
      <c r="AH7" s="15" t="s">
        <v>186</v>
      </c>
      <c r="AI7" s="16" t="s">
        <v>186</v>
      </c>
      <c r="AJ7" s="16" t="s">
        <v>186</v>
      </c>
      <c r="AK7" s="16" t="s">
        <v>186</v>
      </c>
      <c r="AL7" s="61" t="s">
        <v>186</v>
      </c>
      <c r="AM7" s="15" t="s">
        <v>186</v>
      </c>
      <c r="AN7" s="16" t="s">
        <v>186</v>
      </c>
      <c r="AO7" s="16" t="s">
        <v>186</v>
      </c>
      <c r="AP7" s="16" t="s">
        <v>186</v>
      </c>
      <c r="AQ7" s="16" t="s">
        <v>186</v>
      </c>
      <c r="AR7" s="16" t="s">
        <v>186</v>
      </c>
      <c r="AS7" s="16" t="s">
        <v>186</v>
      </c>
      <c r="AT7" s="16" t="s">
        <v>186</v>
      </c>
      <c r="AU7" s="16" t="s">
        <v>186</v>
      </c>
      <c r="AV7" s="16" t="s">
        <v>186</v>
      </c>
      <c r="AW7" s="16" t="s">
        <v>186</v>
      </c>
      <c r="AX7" s="16" t="s">
        <v>186</v>
      </c>
      <c r="AY7" s="61" t="s">
        <v>186</v>
      </c>
      <c r="AZ7" s="15" t="s">
        <v>186</v>
      </c>
      <c r="BA7" s="16" t="s">
        <v>186</v>
      </c>
      <c r="BB7" s="16" t="s">
        <v>186</v>
      </c>
      <c r="BC7" s="16" t="s">
        <v>186</v>
      </c>
      <c r="BD7" s="16" t="s">
        <v>186</v>
      </c>
      <c r="BE7" s="16" t="s">
        <v>186</v>
      </c>
      <c r="BF7" s="16" t="s">
        <v>186</v>
      </c>
      <c r="BG7" s="16" t="s">
        <v>186</v>
      </c>
      <c r="BH7" s="16" t="s">
        <v>186</v>
      </c>
      <c r="BI7" s="16" t="s">
        <v>186</v>
      </c>
      <c r="BJ7" s="16" t="s">
        <v>186</v>
      </c>
      <c r="BK7" s="16" t="s">
        <v>186</v>
      </c>
      <c r="BL7" s="61" t="s">
        <v>186</v>
      </c>
      <c r="BM7" s="15" t="s">
        <v>523</v>
      </c>
      <c r="BN7" s="16" t="s">
        <v>523</v>
      </c>
      <c r="BO7" s="16" t="s">
        <v>523</v>
      </c>
      <c r="BP7" s="16" t="s">
        <v>523</v>
      </c>
      <c r="BQ7" s="16" t="s">
        <v>523</v>
      </c>
      <c r="BR7" s="16" t="s">
        <v>523</v>
      </c>
      <c r="BS7" s="16" t="s">
        <v>523</v>
      </c>
      <c r="BT7" s="16" t="s">
        <v>523</v>
      </c>
      <c r="BU7" s="61" t="s">
        <v>523</v>
      </c>
      <c r="BV7" s="550" t="s">
        <v>186</v>
      </c>
      <c r="BW7" s="544" t="s">
        <v>186</v>
      </c>
      <c r="BX7" s="544" t="s">
        <v>186</v>
      </c>
      <c r="BY7" s="544" t="s">
        <v>186</v>
      </c>
      <c r="BZ7" s="544" t="s">
        <v>186</v>
      </c>
      <c r="CA7" s="544" t="s">
        <v>186</v>
      </c>
      <c r="CB7" s="544" t="s">
        <v>186</v>
      </c>
      <c r="CC7" s="544" t="s">
        <v>186</v>
      </c>
      <c r="CD7" s="544" t="s">
        <v>186</v>
      </c>
      <c r="CE7" s="544" t="s">
        <v>186</v>
      </c>
      <c r="CF7" s="544" t="s">
        <v>186</v>
      </c>
      <c r="CG7" s="544" t="s">
        <v>186</v>
      </c>
      <c r="CH7" s="544" t="s">
        <v>186</v>
      </c>
      <c r="CI7" s="544" t="s">
        <v>186</v>
      </c>
      <c r="CJ7" s="544" t="s">
        <v>186</v>
      </c>
      <c r="CK7" s="544" t="s">
        <v>186</v>
      </c>
      <c r="CL7" s="544" t="s">
        <v>186</v>
      </c>
      <c r="CM7" s="544" t="s">
        <v>186</v>
      </c>
      <c r="CN7" s="544" t="s">
        <v>186</v>
      </c>
      <c r="CO7" s="544" t="s">
        <v>186</v>
      </c>
      <c r="CP7" s="544" t="s">
        <v>186</v>
      </c>
      <c r="CQ7" s="544" t="s">
        <v>186</v>
      </c>
      <c r="CR7" s="544" t="s">
        <v>186</v>
      </c>
      <c r="CS7" s="544" t="s">
        <v>186</v>
      </c>
      <c r="CT7" s="544" t="s">
        <v>186</v>
      </c>
      <c r="CU7" s="544" t="s">
        <v>186</v>
      </c>
      <c r="CV7" s="544" t="s">
        <v>186</v>
      </c>
      <c r="CW7" s="544" t="s">
        <v>186</v>
      </c>
      <c r="CX7" s="552" t="s">
        <v>186</v>
      </c>
      <c r="CY7" s="15" t="s">
        <v>186</v>
      </c>
      <c r="CZ7" s="16" t="s">
        <v>186</v>
      </c>
      <c r="DA7" s="16" t="s">
        <v>186</v>
      </c>
      <c r="DB7" s="16" t="s">
        <v>186</v>
      </c>
      <c r="DC7" s="16" t="s">
        <v>186</v>
      </c>
      <c r="DD7" s="61" t="s">
        <v>186</v>
      </c>
      <c r="DE7" s="16" t="s">
        <v>186</v>
      </c>
      <c r="DF7" s="16" t="s">
        <v>186</v>
      </c>
      <c r="DG7" s="61" t="s">
        <v>186</v>
      </c>
    </row>
    <row r="8" spans="1:111" x14ac:dyDescent="0.25">
      <c r="A8" s="25" t="s">
        <v>49</v>
      </c>
      <c r="B8" s="26" t="s">
        <v>50</v>
      </c>
      <c r="C8" s="27"/>
      <c r="D8" s="28"/>
      <c r="E8" s="28"/>
      <c r="F8" s="28"/>
      <c r="G8" s="28"/>
      <c r="H8" s="28"/>
      <c r="I8" s="29"/>
      <c r="J8" s="32"/>
      <c r="K8" s="33"/>
      <c r="L8" s="33"/>
      <c r="M8" s="33"/>
      <c r="N8" s="33"/>
      <c r="O8" s="33"/>
      <c r="P8" s="33"/>
      <c r="Q8" s="33"/>
      <c r="R8" s="33"/>
      <c r="S8" s="33"/>
      <c r="T8" s="33"/>
      <c r="U8" s="33"/>
      <c r="V8" s="33"/>
      <c r="W8" s="33"/>
      <c r="X8" s="33"/>
      <c r="Y8" s="33"/>
      <c r="Z8" s="33"/>
      <c r="AA8" s="33"/>
      <c r="AB8" s="33"/>
      <c r="AC8" s="33"/>
      <c r="AD8" s="33"/>
      <c r="AE8" s="33"/>
      <c r="AF8" s="33"/>
      <c r="AG8" s="33"/>
      <c r="AH8" s="32"/>
      <c r="AI8" s="33"/>
      <c r="AJ8" s="33"/>
      <c r="AK8" s="33"/>
      <c r="AL8" s="31"/>
      <c r="AM8" s="32"/>
      <c r="AN8" s="33"/>
      <c r="AO8" s="33"/>
      <c r="AP8" s="33"/>
      <c r="AQ8" s="33"/>
      <c r="AR8" s="33"/>
      <c r="AS8" s="33"/>
      <c r="AT8" s="33"/>
      <c r="AU8" s="33"/>
      <c r="AV8" s="33"/>
      <c r="AW8" s="33"/>
      <c r="AX8" s="33"/>
      <c r="AY8" s="31"/>
      <c r="AZ8" s="32"/>
      <c r="BA8" s="33"/>
      <c r="BB8" s="33"/>
      <c r="BC8" s="33"/>
      <c r="BD8" s="33"/>
      <c r="BE8" s="33"/>
      <c r="BF8" s="33"/>
      <c r="BG8" s="33"/>
      <c r="BH8" s="33"/>
      <c r="BI8" s="33"/>
      <c r="BJ8" s="33"/>
      <c r="BK8" s="33"/>
      <c r="BL8" s="31"/>
      <c r="BM8" s="32"/>
      <c r="BN8" s="33"/>
      <c r="BO8" s="33"/>
      <c r="BP8" s="37"/>
      <c r="BQ8" s="37"/>
      <c r="BR8" s="37"/>
      <c r="BS8" s="37"/>
      <c r="BT8" s="37"/>
      <c r="BU8" s="86"/>
      <c r="BV8" s="592"/>
      <c r="BW8" s="187"/>
      <c r="BX8" s="187"/>
      <c r="BY8" s="187"/>
      <c r="BZ8" s="187"/>
      <c r="CA8" s="187"/>
      <c r="CB8" s="187"/>
      <c r="CC8" s="187"/>
      <c r="CD8" s="187"/>
      <c r="CE8" s="187"/>
      <c r="CF8" s="187"/>
      <c r="CG8" s="187"/>
      <c r="CH8" s="187"/>
      <c r="CI8" s="187"/>
      <c r="CJ8" s="187"/>
      <c r="CK8" s="187"/>
      <c r="CL8" s="187"/>
      <c r="CM8" s="187"/>
      <c r="CN8" s="187"/>
      <c r="CO8" s="187"/>
      <c r="CP8" s="187"/>
      <c r="CQ8" s="187"/>
      <c r="CR8" s="187"/>
      <c r="CS8" s="187"/>
      <c r="CT8" s="187"/>
      <c r="CU8" s="187"/>
      <c r="CV8" s="187"/>
      <c r="CW8" s="187"/>
      <c r="CX8" s="188"/>
      <c r="DE8" s="32"/>
      <c r="DF8" s="33"/>
      <c r="DG8" s="31"/>
    </row>
    <row r="9" spans="1:111" x14ac:dyDescent="0.25">
      <c r="A9" s="36" t="s">
        <v>51</v>
      </c>
      <c r="B9" s="37" t="s">
        <v>231</v>
      </c>
      <c r="C9" s="40">
        <f>COUNT(J9:DG9)</f>
        <v>9</v>
      </c>
      <c r="D9" s="71">
        <f>MIN(J9:DG9)</f>
        <v>8.1999999999999993</v>
      </c>
      <c r="E9" s="74">
        <f>AVERAGE(J9:DG9)</f>
        <v>37.544444444444444</v>
      </c>
      <c r="F9" s="71">
        <f>MAX(J9:DG9)</f>
        <v>64</v>
      </c>
      <c r="G9" s="74">
        <f>STDEV(J9:DG9)</f>
        <v>21.730342329972114</v>
      </c>
      <c r="H9" s="74">
        <f>PERCENTILE(J9:DG9,0.75)</f>
        <v>55</v>
      </c>
      <c r="I9" s="118">
        <f>PERCENTILE(J9:DG9,0.9)</f>
        <v>61.599999999999994</v>
      </c>
      <c r="J9" s="32"/>
      <c r="K9" s="33"/>
      <c r="L9" s="33"/>
      <c r="M9" s="33"/>
      <c r="N9" s="33"/>
      <c r="O9" s="33"/>
      <c r="P9" s="33"/>
      <c r="Q9" s="33"/>
      <c r="R9" s="33"/>
      <c r="S9" s="402"/>
      <c r="T9" s="402"/>
      <c r="U9" s="402"/>
      <c r="V9" s="402"/>
      <c r="W9" s="402"/>
      <c r="X9" s="402"/>
      <c r="Y9" s="402"/>
      <c r="Z9" s="402"/>
      <c r="AA9" s="402"/>
      <c r="AB9" s="402"/>
      <c r="AC9" s="402"/>
      <c r="AD9" s="402"/>
      <c r="AE9" s="402"/>
      <c r="AF9" s="402"/>
      <c r="AG9" s="402"/>
      <c r="AH9" s="32"/>
      <c r="AI9" s="33"/>
      <c r="AJ9" s="33"/>
      <c r="AK9" s="33"/>
      <c r="AL9" s="31"/>
      <c r="AM9" s="32"/>
      <c r="AN9" s="33"/>
      <c r="AO9" s="33"/>
      <c r="AP9" s="33"/>
      <c r="AQ9" s="33"/>
      <c r="AR9" s="33"/>
      <c r="AS9" s="33"/>
      <c r="AT9" s="33"/>
      <c r="AU9" s="33"/>
      <c r="AV9" s="33"/>
      <c r="AW9" s="33"/>
      <c r="AX9" s="33"/>
      <c r="AY9" s="31"/>
      <c r="AZ9" s="32"/>
      <c r="BA9" s="33"/>
      <c r="BB9" s="33"/>
      <c r="BC9" s="33"/>
      <c r="BD9" s="33"/>
      <c r="BE9" s="33"/>
      <c r="BF9" s="33"/>
      <c r="BG9" s="33"/>
      <c r="BH9" s="33"/>
      <c r="BI9" s="33"/>
      <c r="BJ9" s="33"/>
      <c r="BK9" s="33"/>
      <c r="BL9" s="31"/>
      <c r="BM9" s="32">
        <v>43</v>
      </c>
      <c r="BN9" s="33">
        <v>8.6999999999999993</v>
      </c>
      <c r="BO9" s="33">
        <v>8.1999999999999993</v>
      </c>
      <c r="BP9" s="373">
        <v>17</v>
      </c>
      <c r="BQ9" s="373">
        <v>35</v>
      </c>
      <c r="BR9" s="373">
        <v>64</v>
      </c>
      <c r="BS9" s="373">
        <v>46</v>
      </c>
      <c r="BT9" s="373">
        <v>55</v>
      </c>
      <c r="BU9" s="86">
        <v>61</v>
      </c>
      <c r="BV9" s="36"/>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86"/>
      <c r="DE9" s="32"/>
      <c r="DF9" s="33"/>
      <c r="DG9" s="31"/>
    </row>
    <row r="10" spans="1:111" x14ac:dyDescent="0.25">
      <c r="A10" s="36" t="s">
        <v>52</v>
      </c>
      <c r="B10" s="37" t="s">
        <v>53</v>
      </c>
      <c r="C10" s="40">
        <f>COUNT(J10:DG10)</f>
        <v>99</v>
      </c>
      <c r="D10" s="71">
        <f>MIN(J10:DG10)</f>
        <v>4.0999999999999996</v>
      </c>
      <c r="E10" s="74">
        <f>AVERAGE(J10:DG10)</f>
        <v>56.824242424242428</v>
      </c>
      <c r="F10" s="74">
        <f>MAX(J10:DG10)</f>
        <v>300</v>
      </c>
      <c r="G10" s="74">
        <f>STDEV(J10:DG10)</f>
        <v>58.776477474132129</v>
      </c>
      <c r="H10" s="74">
        <f>PERCENTILE(J10:DG10,0.75)</f>
        <v>66</v>
      </c>
      <c r="I10" s="118">
        <f>PERCENTILE(J10:DG10,0.9)</f>
        <v>132.00000000000003</v>
      </c>
      <c r="J10" s="33">
        <v>79</v>
      </c>
      <c r="K10" s="33">
        <v>230</v>
      </c>
      <c r="L10" s="33">
        <v>16</v>
      </c>
      <c r="M10" s="33">
        <v>37</v>
      </c>
      <c r="N10" s="33">
        <v>26</v>
      </c>
      <c r="O10" s="33">
        <v>8</v>
      </c>
      <c r="P10" s="33">
        <v>11</v>
      </c>
      <c r="Q10" s="33">
        <v>13</v>
      </c>
      <c r="R10" s="33">
        <v>8</v>
      </c>
      <c r="S10" s="33">
        <v>16</v>
      </c>
      <c r="T10" s="130">
        <v>8</v>
      </c>
      <c r="U10" s="33">
        <v>44</v>
      </c>
      <c r="V10" s="33">
        <v>13</v>
      </c>
      <c r="W10" s="33">
        <v>29</v>
      </c>
      <c r="X10" s="33">
        <v>13</v>
      </c>
      <c r="Y10" s="33">
        <v>16</v>
      </c>
      <c r="Z10" s="33">
        <v>16</v>
      </c>
      <c r="AA10" s="33">
        <v>23</v>
      </c>
      <c r="AB10" s="33">
        <v>49</v>
      </c>
      <c r="AC10" s="33">
        <v>14</v>
      </c>
      <c r="AD10" s="403">
        <v>17</v>
      </c>
      <c r="AE10" s="402">
        <v>29</v>
      </c>
      <c r="AF10" s="402">
        <v>57</v>
      </c>
      <c r="AG10" s="86">
        <v>8</v>
      </c>
      <c r="AH10" s="402">
        <v>150</v>
      </c>
      <c r="AJ10" s="402"/>
      <c r="AK10" s="402"/>
      <c r="AL10" s="404">
        <v>31</v>
      </c>
      <c r="AM10" s="374">
        <v>17</v>
      </c>
      <c r="AN10" s="373">
        <v>220</v>
      </c>
      <c r="AO10" s="373">
        <v>100</v>
      </c>
      <c r="AP10" s="373">
        <v>140</v>
      </c>
      <c r="AQ10" s="373">
        <v>160</v>
      </c>
      <c r="AR10" s="373">
        <v>12</v>
      </c>
      <c r="AS10" s="373">
        <v>25</v>
      </c>
      <c r="AT10" s="373">
        <v>26</v>
      </c>
      <c r="AU10" s="373">
        <v>53</v>
      </c>
      <c r="AV10" s="373">
        <v>4.0999999999999996</v>
      </c>
      <c r="AW10" s="373">
        <v>19</v>
      </c>
      <c r="AX10" s="373">
        <v>6.2</v>
      </c>
      <c r="AY10" s="375">
        <v>26</v>
      </c>
      <c r="AZ10" s="374">
        <v>21</v>
      </c>
      <c r="BA10" s="373">
        <v>36</v>
      </c>
      <c r="BB10" s="373">
        <v>33</v>
      </c>
      <c r="BC10" s="373">
        <v>21</v>
      </c>
      <c r="BD10" s="373">
        <v>48</v>
      </c>
      <c r="BE10" s="373">
        <v>23</v>
      </c>
      <c r="BF10" s="373">
        <v>65</v>
      </c>
      <c r="BG10" s="373">
        <v>20</v>
      </c>
      <c r="BH10" s="373">
        <v>17</v>
      </c>
      <c r="BI10" s="373">
        <v>30</v>
      </c>
      <c r="BJ10" s="373">
        <v>150</v>
      </c>
      <c r="BK10" s="373">
        <v>66</v>
      </c>
      <c r="BL10" s="375">
        <v>20</v>
      </c>
      <c r="BM10" s="374">
        <v>43</v>
      </c>
      <c r="BN10" s="373">
        <v>34</v>
      </c>
      <c r="BO10" s="373">
        <v>53</v>
      </c>
      <c r="BP10" s="373">
        <v>24</v>
      </c>
      <c r="BQ10" s="373">
        <v>22</v>
      </c>
      <c r="BR10" s="373">
        <v>62</v>
      </c>
      <c r="BS10" s="373">
        <v>27</v>
      </c>
      <c r="BT10" s="373">
        <v>16</v>
      </c>
      <c r="BU10" s="86">
        <v>7.3</v>
      </c>
      <c r="BV10" s="36">
        <v>110</v>
      </c>
      <c r="BW10" s="37">
        <v>19</v>
      </c>
      <c r="BX10" s="37">
        <v>48</v>
      </c>
      <c r="BY10" s="37">
        <v>38</v>
      </c>
      <c r="BZ10" s="37">
        <v>96</v>
      </c>
      <c r="CA10" s="37">
        <v>89</v>
      </c>
      <c r="CB10" s="37">
        <v>48</v>
      </c>
      <c r="CC10" s="37">
        <v>130</v>
      </c>
      <c r="CD10" s="37">
        <v>30</v>
      </c>
      <c r="CE10" s="37">
        <v>66</v>
      </c>
      <c r="CF10" s="37">
        <v>44</v>
      </c>
      <c r="CG10" s="37">
        <v>120</v>
      </c>
      <c r="CH10" s="37">
        <v>71</v>
      </c>
      <c r="CI10" s="37">
        <v>200</v>
      </c>
      <c r="CJ10" s="37">
        <v>180</v>
      </c>
      <c r="CK10" s="37">
        <v>130</v>
      </c>
      <c r="CL10" s="37">
        <v>250</v>
      </c>
      <c r="CM10" s="589">
        <v>96</v>
      </c>
      <c r="CN10" s="586">
        <v>130</v>
      </c>
      <c r="CO10" s="445">
        <v>99</v>
      </c>
      <c r="CP10" s="445">
        <v>63</v>
      </c>
      <c r="CQ10" s="445">
        <v>130</v>
      </c>
      <c r="CR10" s="445">
        <v>73</v>
      </c>
      <c r="CS10" s="445">
        <v>55</v>
      </c>
      <c r="CT10" s="448">
        <v>39</v>
      </c>
      <c r="CU10" s="448">
        <v>33</v>
      </c>
      <c r="CV10" s="448">
        <v>50</v>
      </c>
      <c r="CW10" s="448">
        <v>26</v>
      </c>
      <c r="CX10" s="451">
        <v>55</v>
      </c>
      <c r="CY10">
        <v>32</v>
      </c>
      <c r="CZ10">
        <v>13</v>
      </c>
      <c r="DA10">
        <v>34</v>
      </c>
      <c r="DB10">
        <v>300</v>
      </c>
      <c r="DC10">
        <v>18</v>
      </c>
      <c r="DD10">
        <v>26</v>
      </c>
      <c r="DE10" s="220">
        <v>11</v>
      </c>
      <c r="DF10" s="203">
        <v>15</v>
      </c>
      <c r="DG10" s="213">
        <v>51</v>
      </c>
    </row>
    <row r="11" spans="1:111" x14ac:dyDescent="0.25">
      <c r="A11" s="36" t="s">
        <v>54</v>
      </c>
      <c r="B11" s="37" t="s">
        <v>53</v>
      </c>
      <c r="C11" s="40">
        <f>COUNT(J11:DG11)</f>
        <v>68</v>
      </c>
      <c r="D11" s="71">
        <f>MIN(J11:DG11)</f>
        <v>1</v>
      </c>
      <c r="E11" s="74">
        <f>AVERAGE(J11:DG11)</f>
        <v>6.5970588235294141</v>
      </c>
      <c r="F11" s="71">
        <f>MAX(J11:DG11)</f>
        <v>83</v>
      </c>
      <c r="G11" s="74">
        <f>STDEV(J11:DG11)</f>
        <v>10.535355834695489</v>
      </c>
      <c r="H11" s="71">
        <f>PERCENTILE(J11:DG11,0.75)</f>
        <v>7.6</v>
      </c>
      <c r="I11" s="118">
        <f>PERCENTILE(J11:DG11,0.9)</f>
        <v>12</v>
      </c>
      <c r="J11" s="32">
        <v>11</v>
      </c>
      <c r="K11" s="33">
        <v>11</v>
      </c>
      <c r="L11" s="33">
        <v>7.6</v>
      </c>
      <c r="M11" s="33">
        <v>8.9</v>
      </c>
      <c r="N11" s="33">
        <v>7.6</v>
      </c>
      <c r="O11" s="33">
        <v>3.9</v>
      </c>
      <c r="P11" s="33">
        <v>4.2</v>
      </c>
      <c r="Q11" s="33">
        <v>12</v>
      </c>
      <c r="R11" s="33">
        <v>3.8</v>
      </c>
      <c r="S11" s="68">
        <v>1</v>
      </c>
      <c r="T11" s="68">
        <v>1</v>
      </c>
      <c r="U11" s="33">
        <v>4.0999999999999996</v>
      </c>
      <c r="V11" s="33">
        <v>2.2000000000000002</v>
      </c>
      <c r="W11" s="33">
        <v>7</v>
      </c>
      <c r="X11" s="68">
        <v>1</v>
      </c>
      <c r="Y11" s="68">
        <v>1</v>
      </c>
      <c r="Z11" s="33">
        <v>2.2999999999999998</v>
      </c>
      <c r="AA11" s="68">
        <v>1</v>
      </c>
      <c r="AB11" s="33">
        <v>6.2</v>
      </c>
      <c r="AC11" s="33">
        <v>3.4</v>
      </c>
      <c r="AD11" s="33">
        <v>3.5</v>
      </c>
      <c r="AE11" s="402">
        <v>8.1</v>
      </c>
      <c r="AF11" s="402">
        <v>15</v>
      </c>
      <c r="AG11" s="402">
        <v>2.8</v>
      </c>
      <c r="AH11" s="32"/>
      <c r="AI11" s="33"/>
      <c r="AJ11" s="33"/>
      <c r="AK11" s="33"/>
      <c r="AL11" s="31"/>
      <c r="AM11" s="32">
        <v>2.7</v>
      </c>
      <c r="AN11" s="33">
        <v>83</v>
      </c>
      <c r="AO11" s="33">
        <v>8.9</v>
      </c>
      <c r="AP11" s="33">
        <v>14</v>
      </c>
      <c r="AQ11" s="33">
        <v>31</v>
      </c>
      <c r="AR11" s="33">
        <v>3.1</v>
      </c>
      <c r="AS11" s="33">
        <v>12</v>
      </c>
      <c r="AT11" s="33">
        <v>1.1000000000000001</v>
      </c>
      <c r="AU11" s="33">
        <v>7.4</v>
      </c>
      <c r="AV11" s="33">
        <v>2.1</v>
      </c>
      <c r="AW11" s="33">
        <v>3.3</v>
      </c>
      <c r="AX11" s="33">
        <v>5</v>
      </c>
      <c r="AY11" s="31">
        <v>5.6</v>
      </c>
      <c r="AZ11" s="32">
        <v>3.1</v>
      </c>
      <c r="BA11" s="33">
        <v>9.1</v>
      </c>
      <c r="BB11" s="33">
        <v>4.5</v>
      </c>
      <c r="BC11" s="33">
        <v>3.3</v>
      </c>
      <c r="BD11" s="33">
        <v>4.3</v>
      </c>
      <c r="BE11" s="33">
        <v>3.2</v>
      </c>
      <c r="BF11" s="33">
        <v>8.8000000000000007</v>
      </c>
      <c r="BG11" s="33">
        <v>4.5999999999999996</v>
      </c>
      <c r="BH11" s="33">
        <v>4.5</v>
      </c>
      <c r="BI11" s="33">
        <v>4.3</v>
      </c>
      <c r="BJ11" s="33">
        <v>13</v>
      </c>
      <c r="BK11" s="33">
        <v>3.3</v>
      </c>
      <c r="BL11" s="31">
        <v>4.0999999999999996</v>
      </c>
      <c r="BM11" s="32"/>
      <c r="BN11" s="33"/>
      <c r="BO11" s="33"/>
      <c r="BP11" s="37"/>
      <c r="BQ11" s="37"/>
      <c r="BR11" s="37"/>
      <c r="BS11" s="37"/>
      <c r="BT11" s="37"/>
      <c r="BU11" s="86"/>
      <c r="BV11" s="36"/>
      <c r="BW11" s="37"/>
      <c r="BX11" s="37"/>
      <c r="BY11" s="37"/>
      <c r="BZ11" s="37"/>
      <c r="CA11" s="37"/>
      <c r="CB11" s="37"/>
      <c r="CC11" s="37"/>
      <c r="CD11" s="37"/>
      <c r="CE11" s="37"/>
      <c r="CF11" s="37"/>
      <c r="CG11" s="37"/>
      <c r="CH11" s="37"/>
      <c r="CI11" s="37"/>
      <c r="CJ11" s="37"/>
      <c r="CK11" s="37"/>
      <c r="CL11" s="37"/>
      <c r="CM11" s="589">
        <v>2.7</v>
      </c>
      <c r="CN11" s="587">
        <v>5.8</v>
      </c>
      <c r="CO11" s="445">
        <v>3</v>
      </c>
      <c r="CP11" s="445">
        <v>2.4</v>
      </c>
      <c r="CQ11" s="445">
        <v>5.0999999999999996</v>
      </c>
      <c r="CR11" s="445">
        <v>3.5</v>
      </c>
      <c r="CS11" s="445">
        <v>2.4</v>
      </c>
      <c r="CT11" s="448">
        <v>2.1</v>
      </c>
      <c r="CU11" s="448">
        <v>2</v>
      </c>
      <c r="CV11" s="448">
        <v>2.5</v>
      </c>
      <c r="CW11" s="448">
        <v>1.2</v>
      </c>
      <c r="CX11" s="451">
        <v>1.7</v>
      </c>
      <c r="CY11">
        <v>11</v>
      </c>
      <c r="CZ11">
        <v>2.1</v>
      </c>
      <c r="DA11">
        <v>4.9000000000000004</v>
      </c>
      <c r="DB11">
        <v>12</v>
      </c>
      <c r="DC11">
        <v>2.4</v>
      </c>
      <c r="DD11">
        <v>2.9</v>
      </c>
      <c r="DE11" s="198"/>
      <c r="DF11" s="396"/>
      <c r="DG11" s="398"/>
    </row>
    <row r="12" spans="1:111" x14ac:dyDescent="0.25">
      <c r="A12" s="36" t="s">
        <v>55</v>
      </c>
      <c r="B12" s="37" t="s">
        <v>53</v>
      </c>
      <c r="C12" s="40">
        <f>COUNT(J12:DG12)</f>
        <v>88</v>
      </c>
      <c r="D12" s="74">
        <f>MIN(J12:DG12)</f>
        <v>8.4</v>
      </c>
      <c r="E12" s="74">
        <f>AVERAGE(J12:DG12)</f>
        <v>48.709090909090904</v>
      </c>
      <c r="F12" s="74">
        <f>MAX(J12:DG12)</f>
        <v>350</v>
      </c>
      <c r="G12" s="71">
        <f>STDEV(J12:DG12)</f>
        <v>47.853693779680761</v>
      </c>
      <c r="H12" s="74">
        <f>PERCENTILE(J12:DG12,0.75)</f>
        <v>58.25</v>
      </c>
      <c r="I12" s="118">
        <f>PERCENTILE(J12:DG12,0.9)</f>
        <v>86.3</v>
      </c>
      <c r="J12" s="32">
        <v>86</v>
      </c>
      <c r="K12" s="33">
        <v>120</v>
      </c>
      <c r="L12" s="33">
        <v>57</v>
      </c>
      <c r="M12" s="33">
        <v>65</v>
      </c>
      <c r="N12" s="33">
        <v>59</v>
      </c>
      <c r="O12" s="33">
        <v>20</v>
      </c>
      <c r="P12" s="33">
        <v>18</v>
      </c>
      <c r="Q12" s="33">
        <v>38</v>
      </c>
      <c r="R12" s="33">
        <v>24</v>
      </c>
      <c r="S12" s="33">
        <v>21</v>
      </c>
      <c r="T12" s="33">
        <v>15</v>
      </c>
      <c r="U12" s="33">
        <v>49</v>
      </c>
      <c r="V12" s="33">
        <v>19</v>
      </c>
      <c r="W12" s="33">
        <v>46</v>
      </c>
      <c r="X12" s="33">
        <v>13</v>
      </c>
      <c r="Y12" s="33">
        <v>15</v>
      </c>
      <c r="Z12" s="33">
        <v>24</v>
      </c>
      <c r="AA12" s="33">
        <v>17</v>
      </c>
      <c r="AB12" s="33">
        <v>60</v>
      </c>
      <c r="AC12" s="33">
        <v>17</v>
      </c>
      <c r="AD12" s="33">
        <v>30</v>
      </c>
      <c r="AE12" s="33">
        <v>55</v>
      </c>
      <c r="AF12" s="33">
        <v>56</v>
      </c>
      <c r="AG12" s="33">
        <v>20</v>
      </c>
      <c r="AH12" s="32"/>
      <c r="AI12" s="33"/>
      <c r="AJ12" s="33"/>
      <c r="AK12" s="33"/>
      <c r="AL12" s="31"/>
      <c r="AM12" s="32">
        <v>17</v>
      </c>
      <c r="AN12" s="33">
        <v>350</v>
      </c>
      <c r="AO12" s="33">
        <v>73</v>
      </c>
      <c r="AP12" s="33">
        <v>120</v>
      </c>
      <c r="AQ12" s="33">
        <v>150</v>
      </c>
      <c r="AR12" s="33">
        <v>22</v>
      </c>
      <c r="AS12" s="33">
        <v>52</v>
      </c>
      <c r="AT12" s="33">
        <v>31</v>
      </c>
      <c r="AU12" s="33">
        <v>56</v>
      </c>
      <c r="AV12" s="33">
        <v>11</v>
      </c>
      <c r="AW12" s="33">
        <v>15</v>
      </c>
      <c r="AX12" s="33">
        <v>27</v>
      </c>
      <c r="AY12" s="31">
        <v>28</v>
      </c>
      <c r="AZ12" s="32">
        <v>16</v>
      </c>
      <c r="BA12" s="33">
        <v>58</v>
      </c>
      <c r="BB12" s="33">
        <v>23</v>
      </c>
      <c r="BC12" s="33">
        <v>19</v>
      </c>
      <c r="BD12" s="33">
        <v>32</v>
      </c>
      <c r="BE12" s="33">
        <v>23</v>
      </c>
      <c r="BF12" s="33">
        <v>85</v>
      </c>
      <c r="BG12" s="33">
        <v>17</v>
      </c>
      <c r="BH12" s="33">
        <v>28</v>
      </c>
      <c r="BI12" s="33">
        <v>30</v>
      </c>
      <c r="BJ12" s="33">
        <v>130</v>
      </c>
      <c r="BK12" s="33">
        <v>23</v>
      </c>
      <c r="BL12" s="31">
        <v>16</v>
      </c>
      <c r="BM12" s="32"/>
      <c r="BN12" s="33"/>
      <c r="BO12" s="33"/>
      <c r="BP12" s="37"/>
      <c r="BQ12" s="37"/>
      <c r="BR12" s="37"/>
      <c r="BS12" s="37"/>
      <c r="BT12" s="37"/>
      <c r="BU12" s="86"/>
      <c r="BV12" s="36">
        <v>41</v>
      </c>
      <c r="BW12" s="37">
        <v>8.4</v>
      </c>
      <c r="BX12" s="37">
        <v>33</v>
      </c>
      <c r="BY12" s="37">
        <v>33</v>
      </c>
      <c r="BZ12" s="37">
        <v>36</v>
      </c>
      <c r="CA12" s="37">
        <v>44</v>
      </c>
      <c r="CB12" s="37">
        <v>41</v>
      </c>
      <c r="CC12" s="37">
        <v>70</v>
      </c>
      <c r="CD12" s="37">
        <v>33</v>
      </c>
      <c r="CE12" s="37">
        <v>62</v>
      </c>
      <c r="CF12" s="37">
        <v>37</v>
      </c>
      <c r="CG12" s="37">
        <v>73</v>
      </c>
      <c r="CH12" s="37">
        <v>49</v>
      </c>
      <c r="CI12" s="37">
        <v>96</v>
      </c>
      <c r="CJ12" s="37">
        <v>71</v>
      </c>
      <c r="CK12" s="37">
        <v>62</v>
      </c>
      <c r="CL12" s="37">
        <v>87</v>
      </c>
      <c r="CM12" s="589">
        <v>43</v>
      </c>
      <c r="CN12" s="587">
        <v>91</v>
      </c>
      <c r="CO12" s="445">
        <v>32</v>
      </c>
      <c r="CP12" s="445">
        <v>39</v>
      </c>
      <c r="CQ12" s="445">
        <v>62</v>
      </c>
      <c r="CR12" s="445">
        <v>55</v>
      </c>
      <c r="CS12" s="445">
        <v>35</v>
      </c>
      <c r="CT12" s="448">
        <v>26</v>
      </c>
      <c r="CU12" s="448">
        <v>20</v>
      </c>
      <c r="CV12" s="448">
        <v>41</v>
      </c>
      <c r="CW12" s="448">
        <v>25</v>
      </c>
      <c r="CX12" s="451">
        <v>23</v>
      </c>
      <c r="CY12">
        <v>67</v>
      </c>
      <c r="CZ12">
        <v>19</v>
      </c>
      <c r="DA12">
        <v>39</v>
      </c>
      <c r="DB12">
        <v>240</v>
      </c>
      <c r="DC12">
        <v>24</v>
      </c>
      <c r="DD12">
        <v>25</v>
      </c>
      <c r="DE12" s="220">
        <v>33</v>
      </c>
      <c r="DF12" s="203">
        <v>32</v>
      </c>
      <c r="DG12" s="213">
        <v>43</v>
      </c>
    </row>
    <row r="13" spans="1:111" x14ac:dyDescent="0.25">
      <c r="A13" s="36"/>
      <c r="B13" s="37"/>
      <c r="C13" s="40"/>
      <c r="D13" s="74"/>
      <c r="E13" s="74"/>
      <c r="F13" s="74"/>
      <c r="G13" s="74"/>
      <c r="H13" s="74"/>
      <c r="I13" s="118"/>
      <c r="J13" s="32"/>
      <c r="K13" s="33"/>
      <c r="L13" s="33"/>
      <c r="M13" s="33"/>
      <c r="N13" s="33"/>
      <c r="O13" s="33"/>
      <c r="P13" s="33"/>
      <c r="Q13" s="33"/>
      <c r="R13" s="33"/>
      <c r="S13" s="33"/>
      <c r="T13" s="33"/>
      <c r="U13" s="33"/>
      <c r="V13" s="33"/>
      <c r="W13" s="33"/>
      <c r="X13" s="33"/>
      <c r="Y13" s="33"/>
      <c r="Z13" s="33"/>
      <c r="AA13" s="33"/>
      <c r="AB13" s="33"/>
      <c r="AC13" s="33"/>
      <c r="AD13" s="33"/>
      <c r="AE13" s="33"/>
      <c r="AF13" s="33"/>
      <c r="AG13" s="33"/>
      <c r="AH13" s="32"/>
      <c r="AI13" s="33"/>
      <c r="AJ13" s="33"/>
      <c r="AK13" s="33"/>
      <c r="AL13" s="31"/>
      <c r="AM13" s="32"/>
      <c r="AN13" s="33"/>
      <c r="AO13" s="33"/>
      <c r="AP13" s="33"/>
      <c r="AQ13" s="33"/>
      <c r="AR13" s="33"/>
      <c r="AS13" s="33"/>
      <c r="AT13" s="33"/>
      <c r="AU13" s="33"/>
      <c r="AV13" s="33"/>
      <c r="AW13" s="33"/>
      <c r="AX13" s="33"/>
      <c r="AY13" s="31"/>
      <c r="AZ13" s="32"/>
      <c r="BA13" s="33"/>
      <c r="BB13" s="33"/>
      <c r="BC13" s="33"/>
      <c r="BD13" s="33"/>
      <c r="BE13" s="33"/>
      <c r="BF13" s="33"/>
      <c r="BG13" s="33"/>
      <c r="BH13" s="33"/>
      <c r="BI13" s="33"/>
      <c r="BJ13" s="33"/>
      <c r="BK13" s="33"/>
      <c r="BL13" s="31"/>
      <c r="BM13" s="32"/>
      <c r="BN13" s="33"/>
      <c r="BO13" s="33"/>
      <c r="BP13" s="37"/>
      <c r="BQ13" s="37"/>
      <c r="BR13" s="37"/>
      <c r="BS13" s="37"/>
      <c r="BT13" s="37"/>
      <c r="BU13" s="86"/>
      <c r="BV13" s="36"/>
      <c r="BW13" s="37"/>
      <c r="BX13" s="37"/>
      <c r="BY13" s="37"/>
      <c r="BZ13" s="37"/>
      <c r="CA13" s="37"/>
      <c r="CB13" s="37"/>
      <c r="CC13" s="37"/>
      <c r="CD13" s="37"/>
      <c r="CE13" s="37"/>
      <c r="CF13" s="37"/>
      <c r="CG13" s="37"/>
      <c r="CH13" s="37"/>
      <c r="CI13" s="37"/>
      <c r="CJ13" s="37"/>
      <c r="CK13" s="37"/>
      <c r="CL13" s="37"/>
      <c r="CM13" s="589"/>
      <c r="CN13" s="587"/>
      <c r="CO13" s="445"/>
      <c r="CP13" s="445"/>
      <c r="CQ13" s="445"/>
      <c r="CR13" s="445"/>
      <c r="CS13" s="445"/>
      <c r="CT13" s="448"/>
      <c r="CU13" s="448"/>
      <c r="CV13" s="448"/>
      <c r="CW13" s="448"/>
      <c r="CX13" s="451"/>
      <c r="DE13" s="198"/>
      <c r="DF13" s="396"/>
      <c r="DG13" s="398"/>
    </row>
    <row r="14" spans="1:111" x14ac:dyDescent="0.25">
      <c r="A14" s="25" t="s">
        <v>56</v>
      </c>
      <c r="B14" s="26"/>
      <c r="C14" s="40"/>
      <c r="D14" s="74"/>
      <c r="E14" s="74"/>
      <c r="F14" s="74"/>
      <c r="G14" s="74"/>
      <c r="H14" s="74"/>
      <c r="I14" s="118"/>
      <c r="J14" s="32"/>
      <c r="K14" s="33"/>
      <c r="L14" s="33"/>
      <c r="M14" s="33"/>
      <c r="N14" s="33"/>
      <c r="O14" s="33"/>
      <c r="P14" s="33"/>
      <c r="Q14" s="33"/>
      <c r="R14" s="33"/>
      <c r="S14" s="33"/>
      <c r="T14" s="33"/>
      <c r="U14" s="33"/>
      <c r="V14" s="33"/>
      <c r="W14" s="33"/>
      <c r="X14" s="33"/>
      <c r="Y14" s="33"/>
      <c r="Z14" s="33"/>
      <c r="AA14" s="33"/>
      <c r="AB14" s="33"/>
      <c r="AC14" s="33"/>
      <c r="AD14" s="33"/>
      <c r="AE14" s="33"/>
      <c r="AF14" s="33"/>
      <c r="AG14" s="33"/>
      <c r="AH14" s="32"/>
      <c r="AI14" s="33"/>
      <c r="AJ14" s="33"/>
      <c r="AK14" s="33"/>
      <c r="AL14" s="31"/>
      <c r="AM14" s="32"/>
      <c r="AN14" s="33"/>
      <c r="AO14" s="33"/>
      <c r="AP14" s="33"/>
      <c r="AQ14" s="33"/>
      <c r="AR14" s="33"/>
      <c r="AS14" s="33"/>
      <c r="AT14" s="33"/>
      <c r="AU14" s="33"/>
      <c r="AV14" s="33"/>
      <c r="AW14" s="33"/>
      <c r="AX14" s="33"/>
      <c r="AY14" s="31"/>
      <c r="AZ14" s="32"/>
      <c r="BA14" s="33"/>
      <c r="BB14" s="33"/>
      <c r="BC14" s="33"/>
      <c r="BD14" s="33"/>
      <c r="BE14" s="33"/>
      <c r="BF14" s="33"/>
      <c r="BG14" s="33"/>
      <c r="BH14" s="33"/>
      <c r="BI14" s="33"/>
      <c r="BJ14" s="33"/>
      <c r="BK14" s="33"/>
      <c r="BL14" s="31"/>
      <c r="BM14" s="32"/>
      <c r="BN14" s="33"/>
      <c r="BO14" s="33"/>
      <c r="BP14" s="37"/>
      <c r="BQ14" s="37"/>
      <c r="BR14" s="37"/>
      <c r="BS14" s="37"/>
      <c r="BT14" s="37"/>
      <c r="BU14" s="86"/>
      <c r="BV14" s="36"/>
      <c r="BW14" s="37"/>
      <c r="BX14" s="37"/>
      <c r="BY14" s="37"/>
      <c r="BZ14" s="37"/>
      <c r="CA14" s="37"/>
      <c r="CB14" s="37"/>
      <c r="CC14" s="37"/>
      <c r="CD14" s="37"/>
      <c r="CE14" s="37"/>
      <c r="CF14" s="37"/>
      <c r="CG14" s="37"/>
      <c r="CH14" s="37"/>
      <c r="CI14" s="37"/>
      <c r="CJ14" s="37"/>
      <c r="CK14" s="37"/>
      <c r="CL14" s="37"/>
      <c r="CM14" s="589"/>
      <c r="CN14" s="587"/>
      <c r="CO14" s="445"/>
      <c r="CP14" s="445"/>
      <c r="CQ14" s="445"/>
      <c r="CR14" s="445"/>
      <c r="CS14" s="445"/>
      <c r="CT14" s="448"/>
      <c r="CU14" s="448"/>
      <c r="CV14" s="448"/>
      <c r="CW14" s="448"/>
      <c r="CX14" s="451"/>
      <c r="DE14" s="198"/>
      <c r="DF14" s="396"/>
      <c r="DG14" s="398"/>
    </row>
    <row r="15" spans="1:111" x14ac:dyDescent="0.25">
      <c r="A15" s="36" t="s">
        <v>57</v>
      </c>
      <c r="B15" s="37" t="s">
        <v>53</v>
      </c>
      <c r="C15" s="40">
        <f>COUNT(J15:DG15)</f>
        <v>97</v>
      </c>
      <c r="D15" s="72">
        <f>MIN(J15:DG15)</f>
        <v>5.4000000000000003E-3</v>
      </c>
      <c r="E15" s="72">
        <f>AVERAGE(J15:DG15)</f>
        <v>0.19258144329896915</v>
      </c>
      <c r="F15" s="72">
        <f>MAX(J15:DG15)</f>
        <v>0.79</v>
      </c>
      <c r="G15" s="72">
        <f>STDEV(J15:DG15)</f>
        <v>0.13061910938065363</v>
      </c>
      <c r="H15" s="72">
        <f>PERCENTILE(J15:DG15,0.75)</f>
        <v>0.25</v>
      </c>
      <c r="I15" s="274">
        <f>PERCENTILE(J15:DG15,0.9)</f>
        <v>0.36400000000000005</v>
      </c>
      <c r="J15" s="32">
        <v>0.39</v>
      </c>
      <c r="K15" s="33">
        <v>0.52</v>
      </c>
      <c r="L15" s="33">
        <v>0.18</v>
      </c>
      <c r="M15" s="33">
        <v>0.36</v>
      </c>
      <c r="N15" s="33">
        <v>0.25</v>
      </c>
      <c r="O15" s="33">
        <v>0.12</v>
      </c>
      <c r="P15" s="33">
        <v>5.4000000000000003E-3</v>
      </c>
      <c r="Q15" s="33">
        <v>0.28000000000000003</v>
      </c>
      <c r="R15" s="33">
        <v>9.5000000000000001E-2</v>
      </c>
      <c r="S15" s="33">
        <v>7.6999999999999999E-2</v>
      </c>
      <c r="T15" s="33">
        <v>7.3999999999999996E-2</v>
      </c>
      <c r="U15" s="33">
        <v>0.19</v>
      </c>
      <c r="V15" s="33">
        <v>0.27</v>
      </c>
      <c r="W15" s="33">
        <v>0.13</v>
      </c>
      <c r="X15" s="33">
        <v>0.12</v>
      </c>
      <c r="Y15" s="33">
        <v>9.4E-2</v>
      </c>
      <c r="Z15" s="33">
        <v>0.1</v>
      </c>
      <c r="AA15" s="33">
        <v>0.1</v>
      </c>
      <c r="AB15" s="33">
        <v>0.46</v>
      </c>
      <c r="AC15" s="33">
        <v>8.5000000000000006E-2</v>
      </c>
      <c r="AD15" s="33">
        <v>9.8000000000000004E-2</v>
      </c>
      <c r="AE15" s="33">
        <v>0.2</v>
      </c>
      <c r="AF15" s="33">
        <v>0.43</v>
      </c>
      <c r="AG15" s="33">
        <v>7.4999999999999997E-2</v>
      </c>
      <c r="AH15" s="32"/>
      <c r="AI15" s="33"/>
      <c r="AJ15" s="33"/>
      <c r="AK15" s="33"/>
      <c r="AL15" s="31"/>
      <c r="AM15" s="32">
        <v>0.1</v>
      </c>
      <c r="AN15" s="33">
        <v>0.79</v>
      </c>
      <c r="AO15" s="33">
        <v>0.2</v>
      </c>
      <c r="AP15" s="33">
        <v>0.48</v>
      </c>
      <c r="AQ15" s="33">
        <v>0.48</v>
      </c>
      <c r="AR15" s="33">
        <v>7.1999999999999995E-2</v>
      </c>
      <c r="AS15" s="33">
        <v>0.26</v>
      </c>
      <c r="AT15" s="33">
        <v>0.19</v>
      </c>
      <c r="AU15" s="33">
        <v>0.24</v>
      </c>
      <c r="AV15" s="33">
        <v>6.0999999999999999E-2</v>
      </c>
      <c r="AW15" s="33">
        <v>0.12</v>
      </c>
      <c r="AX15" s="33">
        <v>0.13</v>
      </c>
      <c r="AY15" s="31">
        <v>0.13</v>
      </c>
      <c r="AZ15" s="32">
        <v>0.11</v>
      </c>
      <c r="BA15" s="33">
        <v>0.16</v>
      </c>
      <c r="BB15" s="33">
        <v>8.2000000000000003E-2</v>
      </c>
      <c r="BC15" s="33">
        <v>0.14000000000000001</v>
      </c>
      <c r="BD15" s="33">
        <v>0.15</v>
      </c>
      <c r="BE15" s="33">
        <v>9.9000000000000005E-2</v>
      </c>
      <c r="BF15" s="33">
        <v>0.28000000000000003</v>
      </c>
      <c r="BG15" s="33">
        <v>0.1</v>
      </c>
      <c r="BH15" s="33">
        <v>0.15</v>
      </c>
      <c r="BI15" s="33">
        <v>0.13</v>
      </c>
      <c r="BJ15" s="33">
        <v>0.46</v>
      </c>
      <c r="BK15" s="33">
        <v>0.13</v>
      </c>
      <c r="BL15" s="31">
        <v>0.15</v>
      </c>
      <c r="BM15" s="32">
        <v>0.15</v>
      </c>
      <c r="BN15" s="33">
        <v>0.12</v>
      </c>
      <c r="BO15" s="33">
        <v>0.17</v>
      </c>
      <c r="BP15" s="373">
        <v>0.1</v>
      </c>
      <c r="BQ15" s="373">
        <v>0.09</v>
      </c>
      <c r="BR15" s="373">
        <v>0.34</v>
      </c>
      <c r="BS15" s="373">
        <v>0.11</v>
      </c>
      <c r="BT15" s="373">
        <v>8.4000000000000005E-2</v>
      </c>
      <c r="BU15" s="86">
        <v>5.8999999999999997E-2</v>
      </c>
      <c r="BV15" s="36">
        <v>0.21</v>
      </c>
      <c r="BW15" s="37">
        <v>5.6000000000000001E-2</v>
      </c>
      <c r="BX15" s="37">
        <v>0.1</v>
      </c>
      <c r="BY15" s="37">
        <v>0.13</v>
      </c>
      <c r="BZ15" s="37">
        <v>0.18</v>
      </c>
      <c r="CA15" s="37">
        <v>0.17</v>
      </c>
      <c r="CB15" s="37">
        <v>0.15</v>
      </c>
      <c r="CC15" s="37">
        <v>0.26</v>
      </c>
      <c r="CD15" s="37">
        <v>9.4E-2</v>
      </c>
      <c r="CE15" s="37">
        <v>0.21</v>
      </c>
      <c r="CF15" s="37">
        <v>0.11</v>
      </c>
      <c r="CG15" s="37">
        <v>0.26</v>
      </c>
      <c r="CH15" s="37">
        <v>0.24</v>
      </c>
      <c r="CI15" s="37">
        <v>0.34</v>
      </c>
      <c r="CJ15" s="37">
        <v>0.26</v>
      </c>
      <c r="CK15" s="37">
        <v>0.28999999999999998</v>
      </c>
      <c r="CL15" s="37">
        <v>0.37</v>
      </c>
      <c r="CM15" s="589">
        <v>0.22</v>
      </c>
      <c r="CN15" s="587">
        <v>0.2</v>
      </c>
      <c r="CO15" s="445">
        <v>0.2</v>
      </c>
      <c r="CP15" s="445">
        <v>0.15</v>
      </c>
      <c r="CQ15" s="445">
        <v>0.28999999999999998</v>
      </c>
      <c r="CR15" s="445">
        <v>0.26</v>
      </c>
      <c r="CS15" s="445">
        <v>0.16</v>
      </c>
      <c r="CT15" s="448">
        <v>0.1</v>
      </c>
      <c r="CU15" s="448">
        <v>0.08</v>
      </c>
      <c r="CV15" s="448">
        <v>0.17</v>
      </c>
      <c r="CW15" s="448">
        <v>0.1</v>
      </c>
      <c r="CX15" s="451">
        <v>0.12</v>
      </c>
      <c r="CY15">
        <v>0.3</v>
      </c>
      <c r="CZ15">
        <v>0.19</v>
      </c>
      <c r="DA15">
        <v>0.17</v>
      </c>
      <c r="DB15">
        <v>0.57999999999999996</v>
      </c>
      <c r="DC15">
        <v>0.13</v>
      </c>
      <c r="DD15">
        <v>0.19</v>
      </c>
      <c r="DE15" s="220">
        <v>0.1</v>
      </c>
      <c r="DF15" s="203">
        <v>0.11</v>
      </c>
      <c r="DG15" s="213">
        <v>0.11</v>
      </c>
    </row>
    <row r="16" spans="1:111" x14ac:dyDescent="0.25">
      <c r="A16" s="36" t="s">
        <v>59</v>
      </c>
      <c r="B16" s="37" t="s">
        <v>53</v>
      </c>
      <c r="C16" s="40">
        <f>COUNT(J16:DG16)</f>
        <v>91</v>
      </c>
      <c r="D16" s="71">
        <f>MIN(J16:DG16)</f>
        <v>0.54</v>
      </c>
      <c r="E16" s="71">
        <f>AVERAGE(J16:DG16)</f>
        <v>2.0611758241758236</v>
      </c>
      <c r="F16" s="71">
        <f>MAX(J16:DG16)</f>
        <v>12</v>
      </c>
      <c r="G16" s="72">
        <f>STDEV(J16:DG16)</f>
        <v>1.3652640981258004</v>
      </c>
      <c r="H16" s="71">
        <f>PERCENTILE(J16:DG16,0.75)</f>
        <v>2.3250000000000002</v>
      </c>
      <c r="I16" s="287">
        <f>PERCENTILE(J16:DG16,0.9)</f>
        <v>3.2</v>
      </c>
      <c r="J16" s="33">
        <v>2.77</v>
      </c>
      <c r="K16" s="33">
        <v>2.36</v>
      </c>
      <c r="L16" s="33">
        <v>2</v>
      </c>
      <c r="M16" s="33">
        <v>3.18</v>
      </c>
      <c r="N16" s="33">
        <v>1.88</v>
      </c>
      <c r="O16" s="33">
        <v>0.79800000000000004</v>
      </c>
      <c r="P16" s="33">
        <v>1.07</v>
      </c>
      <c r="Q16" s="33">
        <v>3</v>
      </c>
      <c r="R16" s="33">
        <v>1.38</v>
      </c>
      <c r="S16" s="33">
        <v>0.92900000000000005</v>
      </c>
      <c r="T16" s="33">
        <v>0.97099999999999997</v>
      </c>
      <c r="U16" s="33">
        <v>2.02</v>
      </c>
      <c r="V16" s="33">
        <v>1.45</v>
      </c>
      <c r="W16" s="33">
        <v>2.99</v>
      </c>
      <c r="X16" s="33">
        <v>1.55</v>
      </c>
      <c r="Y16" s="33">
        <v>1.73</v>
      </c>
      <c r="Z16" s="33">
        <v>2.35</v>
      </c>
      <c r="AA16" s="33">
        <v>0.94099999999999995</v>
      </c>
      <c r="AB16" s="33">
        <v>2.9</v>
      </c>
      <c r="AC16" s="402">
        <v>1.81</v>
      </c>
      <c r="AD16" s="402">
        <v>1.1200000000000001</v>
      </c>
      <c r="AE16" s="402">
        <v>2.72</v>
      </c>
      <c r="AF16" s="402">
        <v>1.86</v>
      </c>
      <c r="AG16" s="33">
        <v>0.83799999999999997</v>
      </c>
      <c r="AH16" s="32"/>
      <c r="AI16" s="33"/>
      <c r="AJ16" s="33"/>
      <c r="AK16" s="33"/>
      <c r="AL16" s="31"/>
      <c r="AM16" s="32">
        <v>3.3</v>
      </c>
      <c r="AN16" s="33">
        <v>12</v>
      </c>
      <c r="AO16" s="33">
        <v>2.5</v>
      </c>
      <c r="AP16" s="33">
        <v>4.2</v>
      </c>
      <c r="AQ16" s="33">
        <v>3.3</v>
      </c>
      <c r="AR16" s="33">
        <v>2</v>
      </c>
      <c r="AS16" s="33">
        <v>4.4000000000000004</v>
      </c>
      <c r="AT16" s="33">
        <v>3.6</v>
      </c>
      <c r="AU16" s="33">
        <v>1.7</v>
      </c>
      <c r="AV16" s="33">
        <v>2.2000000000000002</v>
      </c>
      <c r="AW16" s="33">
        <v>2.2999999999999998</v>
      </c>
      <c r="AX16" s="33">
        <v>4.0999999999999996</v>
      </c>
      <c r="AY16" s="31">
        <v>1.9</v>
      </c>
      <c r="AZ16" s="32">
        <v>1.8</v>
      </c>
      <c r="BA16" s="33">
        <v>3.5</v>
      </c>
      <c r="BB16" s="33">
        <v>1.4</v>
      </c>
      <c r="BC16" s="33">
        <v>1.9</v>
      </c>
      <c r="BD16" s="33">
        <v>2.1</v>
      </c>
      <c r="BE16" s="33">
        <v>1.2</v>
      </c>
      <c r="BF16" s="33">
        <v>2.2000000000000002</v>
      </c>
      <c r="BG16" s="33">
        <v>1.7</v>
      </c>
      <c r="BH16" s="33">
        <v>2.2000000000000002</v>
      </c>
      <c r="BI16" s="33">
        <v>2.6</v>
      </c>
      <c r="BJ16" s="33">
        <v>3.2</v>
      </c>
      <c r="BK16" s="33">
        <v>1.3</v>
      </c>
      <c r="BL16" s="31">
        <v>1.9</v>
      </c>
      <c r="BM16" s="32"/>
      <c r="BN16" s="33"/>
      <c r="BO16" s="33">
        <v>1.7</v>
      </c>
      <c r="BP16" s="373">
        <v>0.81</v>
      </c>
      <c r="BQ16" s="64">
        <v>1</v>
      </c>
      <c r="BR16" s="37"/>
      <c r="BS16" s="37"/>
      <c r="BT16" s="37"/>
      <c r="BU16" s="86"/>
      <c r="BV16" s="36">
        <v>1.9</v>
      </c>
      <c r="BW16" s="37">
        <v>0.54</v>
      </c>
      <c r="BX16" s="37">
        <v>1</v>
      </c>
      <c r="BY16" s="37">
        <v>1.1000000000000001</v>
      </c>
      <c r="BZ16" s="37">
        <v>1.9</v>
      </c>
      <c r="CA16" s="37">
        <v>1.1000000000000001</v>
      </c>
      <c r="CB16" s="37">
        <v>1</v>
      </c>
      <c r="CC16" s="37">
        <v>1.6</v>
      </c>
      <c r="CD16" s="37">
        <v>1.1000000000000001</v>
      </c>
      <c r="CE16" s="37">
        <v>2.2000000000000002</v>
      </c>
      <c r="CF16" s="37">
        <v>1.7</v>
      </c>
      <c r="CG16" s="37">
        <v>2.2999999999999998</v>
      </c>
      <c r="CH16" s="37">
        <v>1.6</v>
      </c>
      <c r="CI16" s="37">
        <v>1.7</v>
      </c>
      <c r="CJ16" s="37">
        <v>2.7</v>
      </c>
      <c r="CK16" s="37">
        <v>2.8</v>
      </c>
      <c r="CL16" s="37">
        <v>2.1</v>
      </c>
      <c r="CM16" s="590">
        <v>1.7</v>
      </c>
      <c r="CN16" s="587">
        <v>2.2000000000000002</v>
      </c>
      <c r="CO16" s="445">
        <v>1.3</v>
      </c>
      <c r="CP16" s="445">
        <v>0.93</v>
      </c>
      <c r="CQ16" s="445">
        <v>1.7</v>
      </c>
      <c r="CR16" s="445">
        <v>2.1</v>
      </c>
      <c r="CS16" s="445">
        <v>1.1000000000000001</v>
      </c>
      <c r="CT16" s="448">
        <v>0.84</v>
      </c>
      <c r="CU16" s="448">
        <v>0.86</v>
      </c>
      <c r="CV16" s="448">
        <v>0.95</v>
      </c>
      <c r="CW16" s="448">
        <v>0.99</v>
      </c>
      <c r="CX16" s="451">
        <v>0.93</v>
      </c>
      <c r="CY16">
        <v>2.8</v>
      </c>
      <c r="CZ16">
        <v>2.2000000000000002</v>
      </c>
      <c r="DA16">
        <v>1.7</v>
      </c>
      <c r="DB16">
        <v>4.3</v>
      </c>
      <c r="DC16">
        <v>1.1000000000000001</v>
      </c>
      <c r="DD16">
        <v>2.2999999999999998</v>
      </c>
      <c r="DE16" s="220">
        <v>2.2000000000000002</v>
      </c>
      <c r="DF16" s="203">
        <v>2.1</v>
      </c>
      <c r="DG16" s="213">
        <v>2.2999999999999998</v>
      </c>
    </row>
    <row r="17" spans="1:111" x14ac:dyDescent="0.25">
      <c r="A17" s="36"/>
      <c r="B17" s="37"/>
      <c r="C17" s="40"/>
      <c r="D17" s="74"/>
      <c r="E17" s="74"/>
      <c r="F17" s="74"/>
      <c r="G17" s="74"/>
      <c r="H17" s="74"/>
      <c r="I17" s="118"/>
      <c r="J17" s="32"/>
      <c r="K17" s="33"/>
      <c r="L17" s="33"/>
      <c r="M17" s="33"/>
      <c r="N17" s="33"/>
      <c r="O17" s="33"/>
      <c r="P17" s="33"/>
      <c r="Q17" s="33"/>
      <c r="R17" s="33"/>
      <c r="S17" s="33"/>
      <c r="T17" s="33"/>
      <c r="U17" s="33"/>
      <c r="V17" s="33"/>
      <c r="W17" s="33"/>
      <c r="X17" s="33"/>
      <c r="Y17" s="33"/>
      <c r="Z17" s="33"/>
      <c r="AA17" s="33"/>
      <c r="AB17" s="33"/>
      <c r="AC17" s="33"/>
      <c r="AD17" s="33"/>
      <c r="AE17" s="33"/>
      <c r="AF17" s="33"/>
      <c r="AG17" s="33"/>
      <c r="AH17" s="32"/>
      <c r="AI17" s="33"/>
      <c r="AJ17" s="33"/>
      <c r="AK17" s="33"/>
      <c r="AL17" s="31"/>
      <c r="AM17" s="32"/>
      <c r="AN17" s="33"/>
      <c r="AO17" s="33"/>
      <c r="AP17" s="33"/>
      <c r="AQ17" s="33"/>
      <c r="AR17" s="33"/>
      <c r="AS17" s="33"/>
      <c r="AT17" s="33"/>
      <c r="AU17" s="33"/>
      <c r="AV17" s="33"/>
      <c r="AW17" s="33"/>
      <c r="AX17" s="33"/>
      <c r="AY17" s="31"/>
      <c r="AZ17" s="32"/>
      <c r="BA17" s="33"/>
      <c r="BB17" s="33"/>
      <c r="BC17" s="33"/>
      <c r="BD17" s="33"/>
      <c r="BE17" s="33"/>
      <c r="BF17" s="33"/>
      <c r="BG17" s="33"/>
      <c r="BH17" s="33"/>
      <c r="BI17" s="33"/>
      <c r="BJ17" s="33"/>
      <c r="BK17" s="33"/>
      <c r="BL17" s="31"/>
      <c r="BM17" s="32"/>
      <c r="BN17" s="33"/>
      <c r="BO17" s="33"/>
      <c r="BP17" s="37"/>
      <c r="BQ17" s="37"/>
      <c r="BR17" s="37"/>
      <c r="BS17" s="37"/>
      <c r="BT17" s="37"/>
      <c r="BU17" s="86"/>
      <c r="BV17" s="36"/>
      <c r="BW17" s="37"/>
      <c r="BX17" s="37"/>
      <c r="BY17" s="37"/>
      <c r="BZ17" s="37"/>
      <c r="CA17" s="37"/>
      <c r="CB17" s="37"/>
      <c r="CC17" s="37"/>
      <c r="CD17" s="37"/>
      <c r="CE17" s="37"/>
      <c r="CF17" s="37"/>
      <c r="CG17" s="37"/>
      <c r="CH17" s="37"/>
      <c r="CI17" s="37"/>
      <c r="CJ17" s="37"/>
      <c r="CK17" s="37"/>
      <c r="CL17" s="37"/>
      <c r="CM17" s="590"/>
      <c r="CN17" s="587"/>
      <c r="CO17" s="445"/>
      <c r="CP17" s="445"/>
      <c r="CQ17" s="445"/>
      <c r="CR17" s="445"/>
      <c r="CS17" s="445"/>
      <c r="CT17" s="448"/>
      <c r="CU17" s="448"/>
      <c r="CV17" s="448"/>
      <c r="CW17" s="448"/>
      <c r="CX17" s="451"/>
      <c r="DE17" s="198"/>
      <c r="DF17" s="396"/>
      <c r="DG17" s="398"/>
    </row>
    <row r="18" spans="1:111" x14ac:dyDescent="0.25">
      <c r="A18" s="25" t="s">
        <v>60</v>
      </c>
      <c r="B18" s="26"/>
      <c r="C18" s="40"/>
      <c r="D18" s="74"/>
      <c r="E18" s="74"/>
      <c r="F18" s="74"/>
      <c r="G18" s="74"/>
      <c r="H18" s="74"/>
      <c r="I18" s="118"/>
      <c r="J18" s="32"/>
      <c r="K18" s="33"/>
      <c r="L18" s="33"/>
      <c r="M18" s="33"/>
      <c r="N18" s="33"/>
      <c r="O18" s="33"/>
      <c r="P18" s="33"/>
      <c r="Q18" s="33"/>
      <c r="R18" s="33"/>
      <c r="S18" s="33"/>
      <c r="T18" s="33"/>
      <c r="U18" s="33"/>
      <c r="V18" s="33"/>
      <c r="W18" s="33"/>
      <c r="X18" s="33"/>
      <c r="Y18" s="33"/>
      <c r="Z18" s="33"/>
      <c r="AA18" s="33"/>
      <c r="AB18" s="33"/>
      <c r="AC18" s="33"/>
      <c r="AD18" s="33"/>
      <c r="AE18" s="33"/>
      <c r="AF18" s="33"/>
      <c r="AG18" s="33"/>
      <c r="AH18" s="32"/>
      <c r="AI18" s="33"/>
      <c r="AJ18" s="33"/>
      <c r="AK18" s="33"/>
      <c r="AL18" s="31"/>
      <c r="AM18" s="32"/>
      <c r="AN18" s="33"/>
      <c r="AO18" s="33"/>
      <c r="AP18" s="33"/>
      <c r="AQ18" s="33"/>
      <c r="AR18" s="33"/>
      <c r="AS18" s="33"/>
      <c r="AT18" s="33"/>
      <c r="AU18" s="33"/>
      <c r="AV18" s="33"/>
      <c r="AW18" s="33"/>
      <c r="AX18" s="33"/>
      <c r="AY18" s="31"/>
      <c r="AZ18" s="32"/>
      <c r="BA18" s="33"/>
      <c r="BB18" s="33"/>
      <c r="BC18" s="33"/>
      <c r="BD18" s="33"/>
      <c r="BE18" s="33"/>
      <c r="BF18" s="33"/>
      <c r="BG18" s="33"/>
      <c r="BH18" s="33"/>
      <c r="BI18" s="33"/>
      <c r="BJ18" s="33"/>
      <c r="BK18" s="33"/>
      <c r="BL18" s="31"/>
      <c r="BM18" s="32"/>
      <c r="BN18" s="33"/>
      <c r="BO18" s="33"/>
      <c r="BP18" s="37"/>
      <c r="BQ18" s="37"/>
      <c r="BR18" s="37"/>
      <c r="BS18" s="37"/>
      <c r="BT18" s="37"/>
      <c r="BU18" s="86"/>
      <c r="BV18" s="36"/>
      <c r="BW18" s="37"/>
      <c r="BX18" s="37"/>
      <c r="BY18" s="37"/>
      <c r="BZ18" s="37"/>
      <c r="CA18" s="37"/>
      <c r="CB18" s="37"/>
      <c r="CC18" s="37"/>
      <c r="CD18" s="37"/>
      <c r="CE18" s="37"/>
      <c r="CF18" s="37"/>
      <c r="CG18" s="37"/>
      <c r="CH18" s="37"/>
      <c r="CI18" s="37"/>
      <c r="CJ18" s="37"/>
      <c r="CK18" s="37"/>
      <c r="CL18" s="37"/>
      <c r="CM18" s="590"/>
      <c r="CN18" s="587"/>
      <c r="CO18" s="445"/>
      <c r="CP18" s="445"/>
      <c r="CQ18" s="445"/>
      <c r="CR18" s="445"/>
      <c r="CS18" s="445"/>
      <c r="CT18" s="448"/>
      <c r="CU18" s="448"/>
      <c r="CV18" s="448"/>
      <c r="CW18" s="448"/>
      <c r="CX18" s="451"/>
      <c r="DE18" s="198"/>
      <c r="DF18" s="396"/>
      <c r="DG18" s="398"/>
    </row>
    <row r="19" spans="1:111" x14ac:dyDescent="0.25">
      <c r="A19" s="36" t="s">
        <v>61</v>
      </c>
      <c r="B19" s="37" t="s">
        <v>62</v>
      </c>
      <c r="C19" s="40">
        <f t="shared" ref="C19:C24" si="0">COUNT(J19:DG19)</f>
        <v>68</v>
      </c>
      <c r="D19" s="71">
        <f t="shared" ref="D19:D24" si="1">MIN(J19:DG19)</f>
        <v>5</v>
      </c>
      <c r="E19" s="74">
        <f t="shared" ref="E19:E24" si="2">AVERAGE(J19:DG19)</f>
        <v>164.18382352941177</v>
      </c>
      <c r="F19" s="74">
        <f t="shared" ref="F19:F24" si="3">MAX(J19:DG19)</f>
        <v>740</v>
      </c>
      <c r="G19" s="74">
        <f t="shared" ref="G19:G24" si="4">STDEV(J19:DG19)</f>
        <v>136.1448127286663</v>
      </c>
      <c r="H19" s="74">
        <f t="shared" ref="H19:H24" si="5">PERCENTILE(J19:DG19,0.75)</f>
        <v>190</v>
      </c>
      <c r="I19" s="118">
        <f t="shared" ref="I19:I24" si="6">PERCENTILE(J19:DG19,0.9)</f>
        <v>353.00000000000006</v>
      </c>
      <c r="J19" s="32"/>
      <c r="K19" s="33"/>
      <c r="L19" s="33"/>
      <c r="M19" s="33"/>
      <c r="N19" s="33"/>
      <c r="O19" s="33"/>
      <c r="P19" s="33"/>
      <c r="Q19" s="33"/>
      <c r="R19" s="33"/>
      <c r="S19">
        <v>84</v>
      </c>
      <c r="T19">
        <v>61</v>
      </c>
      <c r="U19">
        <v>130</v>
      </c>
      <c r="X19">
        <v>5</v>
      </c>
      <c r="Y19">
        <v>21</v>
      </c>
      <c r="Z19">
        <v>84</v>
      </c>
      <c r="AC19">
        <v>49</v>
      </c>
      <c r="AD19">
        <v>63</v>
      </c>
      <c r="AG19">
        <v>82</v>
      </c>
      <c r="AH19" s="405"/>
      <c r="AI19" s="406"/>
      <c r="AJ19" s="406"/>
      <c r="AK19" s="406"/>
      <c r="AL19" s="407"/>
      <c r="AM19" s="376"/>
      <c r="AN19" s="377"/>
      <c r="AO19" s="377"/>
      <c r="AP19" s="377"/>
      <c r="AQ19" s="377"/>
      <c r="AR19" s="377"/>
      <c r="AS19" s="377"/>
      <c r="AT19" s="377"/>
      <c r="AU19" s="377"/>
      <c r="AV19" s="377"/>
      <c r="AW19" s="377"/>
      <c r="AX19" s="377"/>
      <c r="AY19" s="378"/>
      <c r="AZ19" s="376">
        <v>5.9</v>
      </c>
      <c r="BA19" s="377">
        <v>190</v>
      </c>
      <c r="BB19" s="377">
        <v>110</v>
      </c>
      <c r="BC19" s="377">
        <v>160</v>
      </c>
      <c r="BD19" s="377">
        <v>120</v>
      </c>
      <c r="BE19" s="377">
        <v>8.6</v>
      </c>
      <c r="BF19" s="377">
        <v>250</v>
      </c>
      <c r="BG19" s="377">
        <v>130</v>
      </c>
      <c r="BH19" s="377">
        <v>140</v>
      </c>
      <c r="BI19" s="377">
        <v>130</v>
      </c>
      <c r="BJ19" s="377">
        <v>250</v>
      </c>
      <c r="BK19" s="377">
        <v>150</v>
      </c>
      <c r="BL19" s="377">
        <v>150</v>
      </c>
      <c r="BM19" s="32">
        <v>370</v>
      </c>
      <c r="BN19" s="33">
        <v>740</v>
      </c>
      <c r="BO19" s="373">
        <v>630</v>
      </c>
      <c r="BP19" s="373">
        <v>500</v>
      </c>
      <c r="BQ19" s="33">
        <v>360</v>
      </c>
      <c r="BR19" s="33">
        <v>250</v>
      </c>
      <c r="BS19" s="33">
        <v>380</v>
      </c>
      <c r="BT19" s="33">
        <v>420</v>
      </c>
      <c r="BU19" s="31">
        <v>230</v>
      </c>
      <c r="BV19" s="36">
        <v>120</v>
      </c>
      <c r="BW19" s="37">
        <v>51</v>
      </c>
      <c r="BX19" s="37">
        <v>73</v>
      </c>
      <c r="BY19" s="37">
        <v>91</v>
      </c>
      <c r="BZ19" s="37">
        <v>140</v>
      </c>
      <c r="CA19" s="37">
        <v>100</v>
      </c>
      <c r="CB19" s="37">
        <v>100</v>
      </c>
      <c r="CC19" s="37">
        <v>270</v>
      </c>
      <c r="CD19" s="37">
        <v>99</v>
      </c>
      <c r="CE19" s="37"/>
      <c r="CF19" s="37">
        <v>110</v>
      </c>
      <c r="CG19" s="37">
        <v>180</v>
      </c>
      <c r="CH19" s="37">
        <v>150</v>
      </c>
      <c r="CI19" s="37">
        <v>150</v>
      </c>
      <c r="CJ19" s="37">
        <v>84</v>
      </c>
      <c r="CK19" s="37">
        <v>110</v>
      </c>
      <c r="CL19" s="37">
        <v>200</v>
      </c>
      <c r="CM19" s="590">
        <v>77</v>
      </c>
      <c r="CN19" s="587">
        <v>78</v>
      </c>
      <c r="CO19" s="445">
        <v>86</v>
      </c>
      <c r="CP19" s="445">
        <v>160</v>
      </c>
      <c r="CQ19" s="445">
        <v>150</v>
      </c>
      <c r="CR19" s="445">
        <v>94</v>
      </c>
      <c r="CS19" s="445">
        <v>95</v>
      </c>
      <c r="CT19" s="448">
        <v>92</v>
      </c>
      <c r="CU19" s="448">
        <v>89</v>
      </c>
      <c r="CV19" s="448">
        <v>120</v>
      </c>
      <c r="CW19" s="448">
        <v>130</v>
      </c>
      <c r="CX19" s="451">
        <v>140</v>
      </c>
      <c r="CY19">
        <v>190</v>
      </c>
      <c r="CZ19">
        <v>190</v>
      </c>
      <c r="DA19">
        <v>240</v>
      </c>
      <c r="DB19">
        <v>350</v>
      </c>
      <c r="DC19">
        <v>150</v>
      </c>
      <c r="DD19">
        <v>280</v>
      </c>
      <c r="DE19" s="441">
        <v>49</v>
      </c>
      <c r="DF19" s="442">
        <v>49</v>
      </c>
      <c r="DG19" s="443">
        <v>74</v>
      </c>
    </row>
    <row r="20" spans="1:111" x14ac:dyDescent="0.25">
      <c r="A20" s="36" t="s">
        <v>63</v>
      </c>
      <c r="B20" s="37" t="s">
        <v>62</v>
      </c>
      <c r="C20" s="40">
        <f t="shared" si="0"/>
        <v>9</v>
      </c>
      <c r="D20" s="71">
        <f t="shared" si="1"/>
        <v>50</v>
      </c>
      <c r="E20" s="74">
        <f t="shared" si="2"/>
        <v>272.22222222222223</v>
      </c>
      <c r="F20" s="71">
        <f t="shared" si="3"/>
        <v>550</v>
      </c>
      <c r="G20" s="74">
        <f t="shared" si="4"/>
        <v>148.30524078549766</v>
      </c>
      <c r="H20" s="74">
        <f t="shared" si="5"/>
        <v>320</v>
      </c>
      <c r="I20" s="118">
        <f t="shared" si="6"/>
        <v>445.99999999999989</v>
      </c>
      <c r="J20" s="32"/>
      <c r="K20" s="33"/>
      <c r="L20" s="33"/>
      <c r="M20" s="33"/>
      <c r="N20" s="33"/>
      <c r="O20" s="33"/>
      <c r="P20" s="33"/>
      <c r="Q20" s="33"/>
      <c r="R20" s="33"/>
      <c r="S20" s="33"/>
      <c r="T20" s="33"/>
      <c r="U20" s="33"/>
      <c r="V20" s="33"/>
      <c r="W20" s="33"/>
      <c r="X20" s="33"/>
      <c r="Y20" s="33"/>
      <c r="Z20" s="33"/>
      <c r="AA20" s="33"/>
      <c r="AB20" s="33"/>
      <c r="AC20" s="33"/>
      <c r="AD20" s="33"/>
      <c r="AE20" s="33"/>
      <c r="AF20" s="33"/>
      <c r="AG20" s="33"/>
      <c r="AH20" s="32"/>
      <c r="AI20" s="33"/>
      <c r="AJ20" s="33"/>
      <c r="AK20" s="33"/>
      <c r="AL20" s="31"/>
      <c r="AM20" s="32"/>
      <c r="AN20" s="33"/>
      <c r="AO20" s="33"/>
      <c r="AP20" s="33"/>
      <c r="AQ20" s="33"/>
      <c r="AR20" s="33"/>
      <c r="AS20" s="33"/>
      <c r="AT20" s="33"/>
      <c r="AU20" s="33"/>
      <c r="AV20" s="33"/>
      <c r="AW20" s="33"/>
      <c r="AX20" s="33"/>
      <c r="AY20" s="31"/>
      <c r="AZ20" s="32"/>
      <c r="BA20" s="33"/>
      <c r="BB20" s="33"/>
      <c r="BC20" s="33"/>
      <c r="BD20" s="33"/>
      <c r="BE20" s="33"/>
      <c r="BF20" s="33"/>
      <c r="BG20" s="33"/>
      <c r="BH20" s="33"/>
      <c r="BI20" s="33"/>
      <c r="BJ20" s="33"/>
      <c r="BK20" s="33"/>
      <c r="BL20" s="33"/>
      <c r="BM20" s="374">
        <v>180</v>
      </c>
      <c r="BN20" s="373">
        <v>550</v>
      </c>
      <c r="BO20" s="373">
        <v>320</v>
      </c>
      <c r="BP20" s="373">
        <v>420</v>
      </c>
      <c r="BQ20" s="373">
        <v>210</v>
      </c>
      <c r="BR20" s="373">
        <v>50</v>
      </c>
      <c r="BS20" s="373">
        <v>240</v>
      </c>
      <c r="BT20" s="373">
        <v>310</v>
      </c>
      <c r="BU20" s="439">
        <v>170</v>
      </c>
      <c r="BV20" s="36"/>
      <c r="BW20" s="37"/>
      <c r="BX20" s="37"/>
      <c r="BY20" s="37"/>
      <c r="BZ20" s="37"/>
      <c r="CA20" s="37"/>
      <c r="CB20" s="37"/>
      <c r="CC20" s="37"/>
      <c r="CD20" s="37"/>
      <c r="CE20" s="37"/>
      <c r="CF20" s="37"/>
      <c r="CG20" s="37"/>
      <c r="CH20" s="37"/>
      <c r="CI20" s="37"/>
      <c r="CJ20" s="37"/>
      <c r="CK20" s="37"/>
      <c r="CL20" s="37"/>
      <c r="CM20" s="590"/>
      <c r="CN20" s="447"/>
      <c r="CO20" s="445"/>
      <c r="CP20" s="445"/>
      <c r="CQ20" s="445"/>
      <c r="CR20" s="445"/>
      <c r="CS20" s="445"/>
      <c r="CT20" s="448"/>
      <c r="CU20" s="448"/>
      <c r="CV20" s="448"/>
      <c r="CW20" s="448"/>
      <c r="CX20" s="451"/>
      <c r="DE20" s="198"/>
      <c r="DF20" s="396"/>
      <c r="DG20" s="398"/>
    </row>
    <row r="21" spans="1:111" x14ac:dyDescent="0.25">
      <c r="A21" s="36" t="s">
        <v>65</v>
      </c>
      <c r="B21" s="37" t="s">
        <v>62</v>
      </c>
      <c r="C21" s="40">
        <f t="shared" si="0"/>
        <v>68</v>
      </c>
      <c r="D21" s="71">
        <f t="shared" si="1"/>
        <v>0.5</v>
      </c>
      <c r="E21" s="71">
        <f t="shared" si="2"/>
        <v>9.1132352941176453</v>
      </c>
      <c r="F21" s="74">
        <f t="shared" si="3"/>
        <v>34</v>
      </c>
      <c r="G21" s="71">
        <f t="shared" si="4"/>
        <v>7.4673599085293789</v>
      </c>
      <c r="H21" s="71">
        <f t="shared" si="5"/>
        <v>11</v>
      </c>
      <c r="I21" s="118">
        <f t="shared" si="6"/>
        <v>22</v>
      </c>
      <c r="J21" s="32"/>
      <c r="K21" s="33"/>
      <c r="L21" s="33"/>
      <c r="M21" s="33"/>
      <c r="N21" s="33"/>
      <c r="O21" s="33"/>
      <c r="P21" s="33"/>
      <c r="Q21" s="33"/>
      <c r="R21" s="33"/>
      <c r="S21" s="68">
        <v>0.5</v>
      </c>
      <c r="T21" s="33">
        <v>2.5</v>
      </c>
      <c r="U21" s="33">
        <v>11</v>
      </c>
      <c r="X21" s="33">
        <v>3.4</v>
      </c>
      <c r="Y21" s="33">
        <v>7.1</v>
      </c>
      <c r="Z21" s="33">
        <v>4.5</v>
      </c>
      <c r="AA21" s="33"/>
      <c r="AB21" s="33"/>
      <c r="AC21" s="33">
        <v>3.7</v>
      </c>
      <c r="AD21" s="33">
        <v>3.7</v>
      </c>
      <c r="AE21" s="33"/>
      <c r="AF21" s="33"/>
      <c r="AG21" s="33">
        <v>3.3</v>
      </c>
      <c r="AH21" s="405"/>
      <c r="AI21" s="406"/>
      <c r="AJ21" s="406"/>
      <c r="AK21" s="406"/>
      <c r="AL21" s="407"/>
      <c r="AM21" s="376"/>
      <c r="AN21" s="377"/>
      <c r="AO21" s="377"/>
      <c r="AP21" s="377"/>
      <c r="AQ21" s="377"/>
      <c r="AR21" s="377"/>
      <c r="AS21" s="377"/>
      <c r="AT21" s="377"/>
      <c r="AU21" s="377"/>
      <c r="AV21" s="377"/>
      <c r="AW21" s="377"/>
      <c r="AX21" s="377"/>
      <c r="AY21" s="378"/>
      <c r="AZ21" s="376">
        <v>4.0999999999999996</v>
      </c>
      <c r="BA21" s="377">
        <v>9.1999999999999993</v>
      </c>
      <c r="BB21" s="377">
        <v>4</v>
      </c>
      <c r="BC21" s="377">
        <v>7.1</v>
      </c>
      <c r="BD21" s="377">
        <v>6.1</v>
      </c>
      <c r="BE21" s="377">
        <v>3</v>
      </c>
      <c r="BF21" s="377">
        <v>23</v>
      </c>
      <c r="BG21" s="377">
        <v>4.7</v>
      </c>
      <c r="BH21" s="377">
        <v>8.4</v>
      </c>
      <c r="BI21" s="377">
        <v>5.3</v>
      </c>
      <c r="BJ21" s="377">
        <v>11</v>
      </c>
      <c r="BK21" s="377">
        <v>8.6999999999999993</v>
      </c>
      <c r="BL21" s="377">
        <v>2.9</v>
      </c>
      <c r="BM21" s="374">
        <v>6.2</v>
      </c>
      <c r="BN21" s="373">
        <v>4.4000000000000004</v>
      </c>
      <c r="BO21" s="373">
        <v>4.3</v>
      </c>
      <c r="BP21" s="373">
        <v>3.9</v>
      </c>
      <c r="BQ21" s="373">
        <v>1.6</v>
      </c>
      <c r="BR21" s="373">
        <v>4.2</v>
      </c>
      <c r="BS21" s="373">
        <v>5.4</v>
      </c>
      <c r="BT21" s="373">
        <v>5.5</v>
      </c>
      <c r="BU21" s="69">
        <v>0.5</v>
      </c>
      <c r="BV21" s="36">
        <v>12</v>
      </c>
      <c r="BW21" s="37">
        <v>3</v>
      </c>
      <c r="BX21" s="37">
        <v>5.9</v>
      </c>
      <c r="BY21" s="37">
        <v>9.4</v>
      </c>
      <c r="BZ21" s="37">
        <v>34</v>
      </c>
      <c r="CA21" s="37">
        <v>8.5</v>
      </c>
      <c r="CB21" s="37">
        <v>11</v>
      </c>
      <c r="CC21" s="37">
        <v>34</v>
      </c>
      <c r="CD21" s="37">
        <v>10</v>
      </c>
      <c r="CE21" s="37"/>
      <c r="CF21" s="37">
        <v>22</v>
      </c>
      <c r="CG21" s="37">
        <v>16</v>
      </c>
      <c r="CH21" s="37">
        <v>15</v>
      </c>
      <c r="CI21" s="37">
        <v>12</v>
      </c>
      <c r="CJ21" s="37">
        <v>7.4</v>
      </c>
      <c r="CK21" s="37">
        <v>14</v>
      </c>
      <c r="CL21" s="37">
        <v>23</v>
      </c>
      <c r="CM21" s="590">
        <v>7.5</v>
      </c>
      <c r="CN21" s="587">
        <v>7.4</v>
      </c>
      <c r="CO21" s="445">
        <v>6.4</v>
      </c>
      <c r="CP21" s="445">
        <v>13</v>
      </c>
      <c r="CQ21" s="445">
        <v>13</v>
      </c>
      <c r="CR21" s="445">
        <v>2.8</v>
      </c>
      <c r="CS21" s="445">
        <v>10</v>
      </c>
      <c r="CT21" s="448">
        <v>7.1</v>
      </c>
      <c r="CU21" s="448">
        <v>5.6</v>
      </c>
      <c r="CV21" s="448">
        <v>12</v>
      </c>
      <c r="CW21" s="448">
        <v>8.4</v>
      </c>
      <c r="CX21" s="451">
        <v>25</v>
      </c>
      <c r="CY21">
        <v>6.1</v>
      </c>
      <c r="CZ21">
        <v>4.4000000000000004</v>
      </c>
      <c r="DA21">
        <v>6.7</v>
      </c>
      <c r="DB21">
        <v>29</v>
      </c>
      <c r="DC21" s="94">
        <v>0.5</v>
      </c>
      <c r="DD21">
        <v>4.8</v>
      </c>
      <c r="DE21" s="441">
        <v>9.6</v>
      </c>
      <c r="DF21" s="442">
        <v>8</v>
      </c>
      <c r="DG21" s="443">
        <v>22</v>
      </c>
    </row>
    <row r="22" spans="1:111" x14ac:dyDescent="0.25">
      <c r="A22" s="36" t="s">
        <v>66</v>
      </c>
      <c r="B22" s="37" t="s">
        <v>62</v>
      </c>
      <c r="C22" s="40">
        <f t="shared" si="0"/>
        <v>9</v>
      </c>
      <c r="D22" s="71">
        <f t="shared" si="1"/>
        <v>0.5</v>
      </c>
      <c r="E22" s="71">
        <f t="shared" si="2"/>
        <v>1.7555555555555555</v>
      </c>
      <c r="F22" s="71">
        <f t="shared" si="3"/>
        <v>4.3</v>
      </c>
      <c r="G22" s="71">
        <f t="shared" si="4"/>
        <v>1.4027750275000539</v>
      </c>
      <c r="H22" s="71">
        <f t="shared" si="5"/>
        <v>2.7</v>
      </c>
      <c r="I22" s="118">
        <f t="shared" si="6"/>
        <v>3.339999999999999</v>
      </c>
      <c r="J22" s="32"/>
      <c r="K22" s="33"/>
      <c r="L22" s="33"/>
      <c r="M22" s="33"/>
      <c r="N22" s="33"/>
      <c r="O22" s="33"/>
      <c r="P22" s="33"/>
      <c r="Q22" s="33"/>
      <c r="R22" s="33"/>
      <c r="AH22" s="32"/>
      <c r="AI22" s="33"/>
      <c r="AJ22" s="33"/>
      <c r="AK22" s="33"/>
      <c r="AL22" s="31"/>
      <c r="AM22" s="32"/>
      <c r="AN22" s="33"/>
      <c r="AO22" s="33"/>
      <c r="AP22" s="33"/>
      <c r="AQ22" s="33"/>
      <c r="AR22" s="33"/>
      <c r="AS22" s="33"/>
      <c r="AT22" s="33"/>
      <c r="AU22" s="33"/>
      <c r="AV22" s="33"/>
      <c r="AW22" s="33"/>
      <c r="AX22" s="33"/>
      <c r="AY22" s="31"/>
      <c r="AZ22" s="32"/>
      <c r="BA22" s="33"/>
      <c r="BB22" s="33"/>
      <c r="BC22" s="33"/>
      <c r="BD22" s="33"/>
      <c r="BE22" s="33"/>
      <c r="BF22" s="33"/>
      <c r="BG22" s="33"/>
      <c r="BH22" s="33"/>
      <c r="BI22" s="33"/>
      <c r="BJ22" s="33"/>
      <c r="BK22" s="33"/>
      <c r="BL22" s="33"/>
      <c r="BM22" s="374">
        <v>4.3</v>
      </c>
      <c r="BN22" s="96">
        <v>0.5</v>
      </c>
      <c r="BO22" s="96">
        <v>0.5</v>
      </c>
      <c r="BP22" s="96">
        <v>0.5</v>
      </c>
      <c r="BQ22" s="373">
        <v>1.5</v>
      </c>
      <c r="BR22" s="373">
        <v>2.2000000000000002</v>
      </c>
      <c r="BS22" s="373">
        <v>3.1</v>
      </c>
      <c r="BT22" s="373">
        <v>2.7</v>
      </c>
      <c r="BU22" s="69">
        <v>0.5</v>
      </c>
      <c r="BV22" s="36"/>
      <c r="BW22" s="37"/>
      <c r="BX22" s="37"/>
      <c r="BY22" s="37"/>
      <c r="BZ22" s="37"/>
      <c r="CA22" s="37"/>
      <c r="CB22" s="37"/>
      <c r="CC22" s="37"/>
      <c r="CD22" s="37"/>
      <c r="CE22" s="37"/>
      <c r="CF22" s="37"/>
      <c r="CG22" s="37"/>
      <c r="CH22" s="37"/>
      <c r="CI22" s="37"/>
      <c r="CJ22" s="37"/>
      <c r="CK22" s="37"/>
      <c r="CL22" s="37"/>
      <c r="CM22" s="590"/>
      <c r="CN22" s="587"/>
      <c r="CO22" s="445"/>
      <c r="CP22" s="445"/>
      <c r="CQ22" s="445"/>
      <c r="CR22" s="445"/>
      <c r="CS22" s="445"/>
      <c r="CT22" s="448"/>
      <c r="CU22" s="448"/>
      <c r="CV22" s="448"/>
      <c r="CW22" s="448"/>
      <c r="CX22" s="451"/>
      <c r="DC22" s="94"/>
      <c r="DE22" s="198"/>
      <c r="DF22" s="396"/>
      <c r="DG22" s="398"/>
    </row>
    <row r="23" spans="1:111" x14ac:dyDescent="0.25">
      <c r="A23" s="36" t="s">
        <v>69</v>
      </c>
      <c r="B23" s="37" t="s">
        <v>62</v>
      </c>
      <c r="C23" s="40">
        <f t="shared" si="0"/>
        <v>68</v>
      </c>
      <c r="D23" s="71">
        <f t="shared" si="1"/>
        <v>0.25</v>
      </c>
      <c r="E23" s="71">
        <f t="shared" si="2"/>
        <v>5.8580882352941179</v>
      </c>
      <c r="F23" s="74">
        <f t="shared" si="3"/>
        <v>26</v>
      </c>
      <c r="G23" s="71">
        <f t="shared" si="4"/>
        <v>4.8744506793006064</v>
      </c>
      <c r="H23" s="71">
        <f t="shared" si="5"/>
        <v>7.55</v>
      </c>
      <c r="I23" s="118">
        <f t="shared" si="6"/>
        <v>10.600000000000009</v>
      </c>
      <c r="J23" s="32"/>
      <c r="K23" s="33"/>
      <c r="L23" s="33"/>
      <c r="M23" s="33"/>
      <c r="N23" s="33"/>
      <c r="O23" s="33"/>
      <c r="P23" s="33"/>
      <c r="Q23" s="33"/>
      <c r="R23" s="33"/>
      <c r="S23" s="33">
        <v>7.2</v>
      </c>
      <c r="T23" s="33">
        <v>5.4</v>
      </c>
      <c r="U23" s="33">
        <v>12</v>
      </c>
      <c r="V23" s="33"/>
      <c r="W23" s="33"/>
      <c r="X23" s="33">
        <v>3.9</v>
      </c>
      <c r="Y23" s="33">
        <v>9.4</v>
      </c>
      <c r="Z23" s="33">
        <v>4.0999999999999996</v>
      </c>
      <c r="AA23" s="33"/>
      <c r="AB23" s="33"/>
      <c r="AC23" s="33">
        <v>5.6</v>
      </c>
      <c r="AD23" s="33">
        <v>5.0999999999999996</v>
      </c>
      <c r="AE23" s="33"/>
      <c r="AF23" s="33"/>
      <c r="AG23" s="33">
        <v>3.8</v>
      </c>
      <c r="AH23" s="405"/>
      <c r="AI23" s="406"/>
      <c r="AJ23" s="406"/>
      <c r="AK23" s="406"/>
      <c r="AL23" s="407"/>
      <c r="AM23" s="376"/>
      <c r="AN23" s="377"/>
      <c r="AO23" s="377"/>
      <c r="AP23" s="377"/>
      <c r="AQ23" s="377"/>
      <c r="AR23" s="377"/>
      <c r="AS23" s="377"/>
      <c r="AT23" s="377"/>
      <c r="AU23" s="377"/>
      <c r="AV23" s="377"/>
      <c r="AW23" s="377"/>
      <c r="AX23" s="377"/>
      <c r="AY23" s="378"/>
      <c r="AZ23" s="384">
        <v>0.25</v>
      </c>
      <c r="BA23" s="377">
        <v>6.1</v>
      </c>
      <c r="BB23" s="377">
        <v>2.4</v>
      </c>
      <c r="BC23" s="377">
        <v>4</v>
      </c>
      <c r="BD23" s="377">
        <v>5.7</v>
      </c>
      <c r="BE23" s="379">
        <v>0.25</v>
      </c>
      <c r="BF23" s="377">
        <v>9.1999999999999993</v>
      </c>
      <c r="BG23" s="377">
        <v>3.3</v>
      </c>
      <c r="BH23" s="377">
        <v>4.5999999999999996</v>
      </c>
      <c r="BI23" s="377">
        <v>3.6</v>
      </c>
      <c r="BJ23" s="377">
        <v>16</v>
      </c>
      <c r="BK23" s="377">
        <v>9</v>
      </c>
      <c r="BL23" s="377">
        <v>4.3</v>
      </c>
      <c r="BM23" s="374">
        <v>5.7</v>
      </c>
      <c r="BN23" s="373">
        <v>6.2</v>
      </c>
      <c r="BO23" s="373">
        <v>7.7</v>
      </c>
      <c r="BP23" s="373">
        <v>3.6</v>
      </c>
      <c r="BQ23" s="373">
        <v>7</v>
      </c>
      <c r="BR23" s="373">
        <v>8.6</v>
      </c>
      <c r="BS23" s="373">
        <v>16</v>
      </c>
      <c r="BT23" s="373">
        <v>3.8</v>
      </c>
      <c r="BU23" s="439">
        <v>1.4</v>
      </c>
      <c r="BV23" s="36">
        <v>6.2</v>
      </c>
      <c r="BW23" s="37">
        <v>1.2</v>
      </c>
      <c r="BX23" s="37">
        <v>3.4</v>
      </c>
      <c r="BY23" s="37">
        <v>4.5999999999999996</v>
      </c>
      <c r="BZ23" s="37">
        <v>12</v>
      </c>
      <c r="CA23" s="37">
        <v>9</v>
      </c>
      <c r="CB23" s="37">
        <v>3.4</v>
      </c>
      <c r="CC23" s="37">
        <v>26</v>
      </c>
      <c r="CD23" s="37">
        <v>2.4</v>
      </c>
      <c r="CE23" s="37"/>
      <c r="CF23" s="37">
        <v>3</v>
      </c>
      <c r="CG23" s="37">
        <v>10</v>
      </c>
      <c r="CH23" s="37">
        <v>8.4</v>
      </c>
      <c r="CI23" s="37">
        <v>12</v>
      </c>
      <c r="CJ23" s="37">
        <v>6.9</v>
      </c>
      <c r="CK23" s="37">
        <v>5.7</v>
      </c>
      <c r="CL23" s="37">
        <v>9.6</v>
      </c>
      <c r="CM23" s="590">
        <v>2.7</v>
      </c>
      <c r="CN23" s="587">
        <v>4.0999999999999996</v>
      </c>
      <c r="CO23" s="445">
        <v>4.0999999999999996</v>
      </c>
      <c r="CP23" s="445">
        <v>4.5999999999999996</v>
      </c>
      <c r="CQ23" s="445">
        <v>5.6</v>
      </c>
      <c r="CR23" s="445">
        <v>3.3</v>
      </c>
      <c r="CS23" s="445">
        <v>24</v>
      </c>
      <c r="CT23" s="448">
        <v>2.5</v>
      </c>
      <c r="CU23" s="448">
        <v>2.2000000000000002</v>
      </c>
      <c r="CV23" s="448">
        <v>3.5</v>
      </c>
      <c r="CW23" s="448">
        <v>1.3</v>
      </c>
      <c r="CX23" s="451">
        <v>1.5</v>
      </c>
      <c r="CY23">
        <v>1.1000000000000001</v>
      </c>
      <c r="CZ23">
        <v>0.7</v>
      </c>
      <c r="DA23">
        <v>0.9</v>
      </c>
      <c r="DB23">
        <v>7.5</v>
      </c>
      <c r="DC23" s="94">
        <v>0.25</v>
      </c>
      <c r="DD23">
        <v>0.5</v>
      </c>
      <c r="DE23" s="441">
        <v>3.8</v>
      </c>
      <c r="DF23" s="442">
        <v>5.4</v>
      </c>
      <c r="DG23" s="443">
        <v>9.8000000000000007</v>
      </c>
    </row>
    <row r="24" spans="1:111" x14ac:dyDescent="0.25">
      <c r="A24" s="36" t="s">
        <v>70</v>
      </c>
      <c r="B24" s="37" t="s">
        <v>62</v>
      </c>
      <c r="C24" s="40">
        <f t="shared" si="0"/>
        <v>9</v>
      </c>
      <c r="D24" s="71">
        <f t="shared" si="1"/>
        <v>0.25</v>
      </c>
      <c r="E24" s="71">
        <f t="shared" si="2"/>
        <v>0.32777777777777778</v>
      </c>
      <c r="F24" s="71">
        <f t="shared" si="3"/>
        <v>0.7</v>
      </c>
      <c r="G24" s="71">
        <f t="shared" si="4"/>
        <v>0.16223268611609817</v>
      </c>
      <c r="H24" s="71">
        <f t="shared" si="5"/>
        <v>0.25</v>
      </c>
      <c r="I24" s="287">
        <f t="shared" si="6"/>
        <v>0.53999999999999981</v>
      </c>
      <c r="J24" s="32"/>
      <c r="K24" s="33"/>
      <c r="L24" s="33"/>
      <c r="M24" s="33"/>
      <c r="N24" s="33"/>
      <c r="O24" s="33"/>
      <c r="P24" s="33"/>
      <c r="Q24" s="33"/>
      <c r="R24" s="33"/>
      <c r="S24" s="33"/>
      <c r="T24" s="33"/>
      <c r="U24" s="33"/>
      <c r="V24" s="33"/>
      <c r="W24" s="33"/>
      <c r="X24" s="33"/>
      <c r="Y24" s="33"/>
      <c r="Z24" s="33"/>
      <c r="AA24" s="33"/>
      <c r="AB24" s="33"/>
      <c r="AC24" s="33"/>
      <c r="AD24" s="33"/>
      <c r="AE24" s="33"/>
      <c r="AF24" s="33"/>
      <c r="AG24" s="33"/>
      <c r="AH24" s="32"/>
      <c r="AI24" s="33"/>
      <c r="AJ24" s="33"/>
      <c r="AK24" s="33"/>
      <c r="AL24" s="31"/>
      <c r="AM24" s="32"/>
      <c r="AN24" s="33"/>
      <c r="AO24" s="33"/>
      <c r="AP24" s="33"/>
      <c r="AQ24" s="33"/>
      <c r="AR24" s="33"/>
      <c r="AS24" s="33"/>
      <c r="AT24" s="33"/>
      <c r="AU24" s="33"/>
      <c r="AV24" s="33"/>
      <c r="AW24" s="33"/>
      <c r="AX24" s="33"/>
      <c r="AY24" s="31"/>
      <c r="AZ24" s="32"/>
      <c r="BA24" s="33"/>
      <c r="BB24" s="33"/>
      <c r="BC24" s="33"/>
      <c r="BD24" s="33"/>
      <c r="BE24" s="33"/>
      <c r="BF24" s="33"/>
      <c r="BG24" s="33"/>
      <c r="BH24" s="33"/>
      <c r="BI24" s="33"/>
      <c r="BJ24" s="33"/>
      <c r="BK24" s="33"/>
      <c r="BL24" s="33"/>
      <c r="BM24" s="95">
        <v>0.25</v>
      </c>
      <c r="BN24" s="373">
        <v>0.5</v>
      </c>
      <c r="BO24" s="96">
        <v>0.25</v>
      </c>
      <c r="BP24" s="96">
        <v>0.25</v>
      </c>
      <c r="BQ24" s="96">
        <v>0.25</v>
      </c>
      <c r="BR24" s="96">
        <v>0.25</v>
      </c>
      <c r="BS24" s="373">
        <v>0.7</v>
      </c>
      <c r="BT24" s="96">
        <v>0.25</v>
      </c>
      <c r="BU24" s="69">
        <v>0.25</v>
      </c>
      <c r="BV24" s="36"/>
      <c r="BW24" s="37"/>
      <c r="BX24" s="37"/>
      <c r="BY24" s="37"/>
      <c r="BZ24" s="37"/>
      <c r="CA24" s="37"/>
      <c r="CB24" s="37"/>
      <c r="CC24" s="37"/>
      <c r="CD24" s="37"/>
      <c r="CE24" s="37"/>
      <c r="CF24" s="37"/>
      <c r="CG24" s="37"/>
      <c r="CH24" s="37"/>
      <c r="CI24" s="37"/>
      <c r="CJ24" s="37"/>
      <c r="CK24" s="37"/>
      <c r="CL24" s="37"/>
      <c r="CM24" s="590"/>
      <c r="CN24" s="587"/>
      <c r="CO24" s="445"/>
      <c r="CP24" s="445"/>
      <c r="CQ24" s="445"/>
      <c r="CR24" s="445"/>
      <c r="CS24" s="445"/>
      <c r="CT24" s="448"/>
      <c r="CU24" s="448"/>
      <c r="CV24" s="448"/>
      <c r="CW24" s="448"/>
      <c r="CX24" s="451"/>
      <c r="DE24" s="198"/>
      <c r="DF24" s="396"/>
      <c r="DG24" s="398"/>
    </row>
    <row r="25" spans="1:111" x14ac:dyDescent="0.25">
      <c r="A25" s="36"/>
      <c r="B25" s="37"/>
      <c r="C25" s="40"/>
      <c r="D25" s="74"/>
      <c r="E25" s="74"/>
      <c r="F25" s="74"/>
      <c r="G25" s="74"/>
      <c r="H25" s="74"/>
      <c r="I25" s="118"/>
      <c r="J25" s="32"/>
      <c r="K25" s="33"/>
      <c r="L25" s="33"/>
      <c r="M25" s="33"/>
      <c r="N25" s="33"/>
      <c r="O25" s="33"/>
      <c r="P25" s="33"/>
      <c r="Q25" s="33"/>
      <c r="R25" s="33"/>
      <c r="S25" s="33"/>
      <c r="T25" s="33"/>
      <c r="U25" s="33"/>
      <c r="V25" s="33"/>
      <c r="W25" s="33"/>
      <c r="X25" s="33"/>
      <c r="Y25" s="33"/>
      <c r="Z25" s="33"/>
      <c r="AA25" s="33"/>
      <c r="AB25" s="33"/>
      <c r="AC25" s="33"/>
      <c r="AD25" s="33"/>
      <c r="AE25" s="33"/>
      <c r="AF25" s="33"/>
      <c r="AG25" s="33"/>
      <c r="AH25" s="32"/>
      <c r="AI25" s="33"/>
      <c r="AJ25" s="33"/>
      <c r="AK25" s="33"/>
      <c r="AL25" s="31"/>
      <c r="AM25" s="32"/>
      <c r="AN25" s="33"/>
      <c r="AO25" s="33"/>
      <c r="AP25" s="33"/>
      <c r="AQ25" s="33"/>
      <c r="AR25" s="33"/>
      <c r="AS25" s="33"/>
      <c r="AT25" s="33"/>
      <c r="AU25" s="33"/>
      <c r="AV25" s="33"/>
      <c r="AW25" s="33"/>
      <c r="AX25" s="33"/>
      <c r="AY25" s="31"/>
      <c r="AZ25" s="32"/>
      <c r="BA25" s="33"/>
      <c r="BB25" s="33"/>
      <c r="BC25" s="33"/>
      <c r="BD25" s="33"/>
      <c r="BE25" s="33"/>
      <c r="BF25" s="33"/>
      <c r="BG25" s="33"/>
      <c r="BH25" s="33"/>
      <c r="BI25" s="33"/>
      <c r="BJ25" s="33"/>
      <c r="BK25" s="33"/>
      <c r="BL25" s="31"/>
      <c r="BM25" s="32"/>
      <c r="BN25" s="33"/>
      <c r="BO25" s="33"/>
      <c r="BP25" s="37"/>
      <c r="BQ25" s="37"/>
      <c r="BR25" s="37"/>
      <c r="BS25" s="37"/>
      <c r="BT25" s="37"/>
      <c r="BU25" s="86"/>
      <c r="BV25" s="36"/>
      <c r="BW25" s="37"/>
      <c r="BX25" s="37"/>
      <c r="BY25" s="37"/>
      <c r="BZ25" s="37"/>
      <c r="CA25" s="37"/>
      <c r="CB25" s="37"/>
      <c r="CC25" s="37"/>
      <c r="CD25" s="37"/>
      <c r="CE25" s="37"/>
      <c r="CF25" s="37"/>
      <c r="CG25" s="37"/>
      <c r="CH25" s="37"/>
      <c r="CI25" s="37"/>
      <c r="CJ25" s="37"/>
      <c r="CK25" s="37"/>
      <c r="CL25" s="37"/>
      <c r="CM25" s="590"/>
      <c r="CN25" s="587"/>
      <c r="CO25" s="445"/>
      <c r="CP25" s="445"/>
      <c r="CQ25" s="445"/>
      <c r="CR25" s="445"/>
      <c r="CS25" s="445"/>
      <c r="CT25" s="448"/>
      <c r="CU25" s="448"/>
      <c r="CV25" s="448"/>
      <c r="CW25" s="448"/>
      <c r="CX25" s="451"/>
      <c r="DE25" s="198"/>
      <c r="DF25" s="396"/>
      <c r="DG25" s="398"/>
    </row>
    <row r="26" spans="1:111" x14ac:dyDescent="0.25">
      <c r="A26" s="25" t="s">
        <v>71</v>
      </c>
      <c r="B26" s="39"/>
      <c r="C26" s="40"/>
      <c r="D26" s="74"/>
      <c r="E26" s="74"/>
      <c r="F26" s="74"/>
      <c r="G26" s="74"/>
      <c r="H26" s="74"/>
      <c r="I26" s="118"/>
      <c r="J26" s="32"/>
      <c r="K26" s="33"/>
      <c r="L26" s="33"/>
      <c r="M26" s="33"/>
      <c r="N26" s="33"/>
      <c r="O26" s="33"/>
      <c r="P26" s="33"/>
      <c r="Q26" s="33"/>
      <c r="R26" s="33"/>
      <c r="S26" s="33"/>
      <c r="T26" s="33"/>
      <c r="U26" s="33"/>
      <c r="V26" s="33"/>
      <c r="W26" s="33"/>
      <c r="X26" s="33"/>
      <c r="Y26" s="33"/>
      <c r="Z26" s="33"/>
      <c r="AA26" s="33"/>
      <c r="AB26" s="33"/>
      <c r="AC26" s="33"/>
      <c r="AD26" s="33"/>
      <c r="AE26" s="33"/>
      <c r="AF26" s="33"/>
      <c r="AG26" s="33"/>
      <c r="AH26" s="32"/>
      <c r="AI26" s="33"/>
      <c r="AJ26" s="33"/>
      <c r="AK26" s="33"/>
      <c r="AL26" s="31"/>
      <c r="AM26" s="32"/>
      <c r="AN26" s="33"/>
      <c r="AO26" s="33"/>
      <c r="AP26" s="33"/>
      <c r="AQ26" s="33"/>
      <c r="AR26" s="33"/>
      <c r="AS26" s="33"/>
      <c r="AT26" s="33"/>
      <c r="AU26" s="33"/>
      <c r="AV26" s="33"/>
      <c r="AW26" s="33"/>
      <c r="AX26" s="33"/>
      <c r="AY26" s="31"/>
      <c r="AZ26" s="32"/>
      <c r="BA26" s="33"/>
      <c r="BB26" s="33"/>
      <c r="BC26" s="33"/>
      <c r="BD26" s="33"/>
      <c r="BE26" s="33"/>
      <c r="BF26" s="33"/>
      <c r="BG26" s="33"/>
      <c r="BH26" s="33"/>
      <c r="BI26" s="33"/>
      <c r="BJ26" s="33"/>
      <c r="BK26" s="33"/>
      <c r="BL26" s="31"/>
      <c r="BM26" s="32"/>
      <c r="BN26" s="33"/>
      <c r="BO26" s="33"/>
      <c r="BP26" s="37"/>
      <c r="BQ26" s="37"/>
      <c r="BR26" s="37"/>
      <c r="BS26" s="37"/>
      <c r="BT26" s="37"/>
      <c r="BU26" s="86"/>
      <c r="BV26" s="36"/>
      <c r="BW26" s="37"/>
      <c r="BX26" s="37"/>
      <c r="BY26" s="37"/>
      <c r="BZ26" s="37"/>
      <c r="CA26" s="37"/>
      <c r="CB26" s="37"/>
      <c r="CC26" s="37"/>
      <c r="CD26" s="37"/>
      <c r="CE26" s="37"/>
      <c r="CF26" s="37"/>
      <c r="CG26" s="37"/>
      <c r="CH26" s="37"/>
      <c r="CI26" s="37"/>
      <c r="CJ26" s="37"/>
      <c r="CK26" s="37"/>
      <c r="CL26" s="37"/>
      <c r="CM26" s="590"/>
      <c r="CN26" s="587"/>
      <c r="CO26" s="445"/>
      <c r="CP26" s="445"/>
      <c r="CQ26" s="445"/>
      <c r="CR26" s="445"/>
      <c r="CS26" s="445"/>
      <c r="CT26" s="448"/>
      <c r="CU26" s="448"/>
      <c r="CV26" s="448"/>
      <c r="CW26" s="448"/>
      <c r="CX26" s="451"/>
      <c r="DE26" s="198"/>
      <c r="DF26" s="396"/>
      <c r="DG26" s="398"/>
    </row>
    <row r="27" spans="1:111" x14ac:dyDescent="0.25">
      <c r="A27" s="36" t="s">
        <v>72</v>
      </c>
      <c r="B27" s="39" t="s">
        <v>62</v>
      </c>
      <c r="C27" s="40">
        <f t="shared" ref="C27:C36" si="7">COUNT(J27:DG27)</f>
        <v>42</v>
      </c>
      <c r="D27" s="73">
        <f t="shared" ref="D27:D36" si="8">MIN(J27:DG27)</f>
        <v>5.0000000000000001E-3</v>
      </c>
      <c r="E27" s="73">
        <f t="shared" ref="E27:E36" si="9">AVERAGE(J27:DG27)</f>
        <v>5.4523809523809551E-3</v>
      </c>
      <c r="F27" s="73">
        <f t="shared" ref="F27:F36" si="10">MAX(J27:DG27)</f>
        <v>1.9E-2</v>
      </c>
      <c r="G27" s="271">
        <f t="shared" ref="G27:G36" si="11">STDEV(J27:DG27)</f>
        <v>2.2760940114363963E-3</v>
      </c>
      <c r="H27" s="73">
        <f t="shared" ref="H27:H36" si="12">PERCENTILE(J27:DG27,0.75)</f>
        <v>5.0000000000000001E-3</v>
      </c>
      <c r="I27" s="270">
        <f t="shared" ref="I27:I36" si="13">PERCENTILE(J27:DG27,0.9)</f>
        <v>5.0000000000000001E-3</v>
      </c>
      <c r="J27" s="67"/>
      <c r="K27" s="68"/>
      <c r="L27" s="68"/>
      <c r="M27" s="68"/>
      <c r="N27" s="68"/>
      <c r="O27" s="68"/>
      <c r="P27" s="68"/>
      <c r="Q27" s="68"/>
      <c r="R27" s="68"/>
      <c r="S27" s="68">
        <v>5.0000000000000001E-3</v>
      </c>
      <c r="T27" s="68">
        <v>5.0000000000000001E-3</v>
      </c>
      <c r="U27" s="68">
        <v>5.0000000000000001E-3</v>
      </c>
      <c r="V27" s="68"/>
      <c r="W27" s="68"/>
      <c r="X27" s="68">
        <v>5.0000000000000001E-3</v>
      </c>
      <c r="Y27" s="68">
        <v>5.0000000000000001E-3</v>
      </c>
      <c r="Z27" s="68">
        <v>5.0000000000000001E-3</v>
      </c>
      <c r="AA27" s="68"/>
      <c r="AB27" s="68"/>
      <c r="AC27" s="68">
        <v>5.0000000000000001E-3</v>
      </c>
      <c r="AD27" s="68">
        <v>5.0000000000000001E-3</v>
      </c>
      <c r="AE27" s="68"/>
      <c r="AF27" s="68"/>
      <c r="AG27" s="130">
        <v>0.01</v>
      </c>
      <c r="AH27" s="405"/>
      <c r="AI27" s="406"/>
      <c r="AJ27" s="406"/>
      <c r="AK27" s="406"/>
      <c r="AL27" s="407"/>
      <c r="AM27" s="376"/>
      <c r="AN27" s="377"/>
      <c r="AO27" s="377"/>
      <c r="AP27" s="377"/>
      <c r="AQ27" s="377"/>
      <c r="AR27" s="377"/>
      <c r="AS27" s="377"/>
      <c r="AT27" s="377"/>
      <c r="AU27" s="377"/>
      <c r="AV27" s="377"/>
      <c r="AW27" s="377"/>
      <c r="AX27" s="377"/>
      <c r="AY27" s="378"/>
      <c r="AZ27" s="384">
        <v>5.0000000000000001E-3</v>
      </c>
      <c r="BA27" s="379">
        <v>5.0000000000000001E-3</v>
      </c>
      <c r="BB27" s="379">
        <v>5.0000000000000001E-3</v>
      </c>
      <c r="BC27" s="379">
        <v>5.0000000000000001E-3</v>
      </c>
      <c r="BD27" s="377">
        <v>1.9E-2</v>
      </c>
      <c r="BE27" s="379">
        <v>5.0000000000000001E-3</v>
      </c>
      <c r="BF27" s="379">
        <v>5.0000000000000001E-3</v>
      </c>
      <c r="BG27" s="379">
        <v>5.0000000000000001E-3</v>
      </c>
      <c r="BH27" s="379">
        <v>5.0000000000000001E-3</v>
      </c>
      <c r="BI27" s="379">
        <v>5.0000000000000001E-3</v>
      </c>
      <c r="BJ27" s="379">
        <v>5.0000000000000001E-3</v>
      </c>
      <c r="BK27" s="379">
        <v>5.0000000000000001E-3</v>
      </c>
      <c r="BL27" s="119">
        <v>5.0000000000000001E-3</v>
      </c>
      <c r="BM27" s="384"/>
      <c r="BN27" s="379"/>
      <c r="BO27" s="206">
        <v>5.0000000000000001E-3</v>
      </c>
      <c r="BP27" s="206">
        <v>5.0000000000000001E-3</v>
      </c>
      <c r="BQ27" s="206">
        <v>5.0000000000000001E-3</v>
      </c>
      <c r="BR27" s="37"/>
      <c r="BS27" s="37"/>
      <c r="BT27" s="37"/>
      <c r="BU27" s="86"/>
      <c r="BV27" s="440">
        <v>5.0000000000000001E-3</v>
      </c>
      <c r="BW27" s="189">
        <v>5.0000000000000001E-3</v>
      </c>
      <c r="BX27" s="189">
        <v>5.0000000000000001E-3</v>
      </c>
      <c r="BY27" s="189">
        <v>5.0000000000000001E-3</v>
      </c>
      <c r="BZ27" s="189">
        <v>5.0000000000000001E-3</v>
      </c>
      <c r="CA27" s="189">
        <v>5.0000000000000001E-3</v>
      </c>
      <c r="CB27" s="189">
        <v>5.0000000000000001E-3</v>
      </c>
      <c r="CC27" s="189">
        <v>5.0000000000000001E-3</v>
      </c>
      <c r="CD27" s="189">
        <v>5.0000000000000001E-3</v>
      </c>
      <c r="CE27" s="37"/>
      <c r="CF27" s="189">
        <v>5.0000000000000001E-3</v>
      </c>
      <c r="CG27" s="189">
        <v>5.0000000000000001E-3</v>
      </c>
      <c r="CH27" s="189">
        <v>5.0000000000000001E-3</v>
      </c>
      <c r="CI27" s="189">
        <v>5.0000000000000001E-3</v>
      </c>
      <c r="CJ27" s="189">
        <v>5.0000000000000001E-3</v>
      </c>
      <c r="CK27" s="189">
        <v>5.0000000000000001E-3</v>
      </c>
      <c r="CL27" s="189">
        <v>5.0000000000000001E-3</v>
      </c>
      <c r="CM27" s="590"/>
      <c r="CN27" s="587"/>
      <c r="CO27" s="445"/>
      <c r="CP27" s="445"/>
      <c r="CQ27" s="445"/>
      <c r="CR27" s="445"/>
      <c r="CS27" s="445"/>
      <c r="CT27" s="448"/>
      <c r="CU27" s="448"/>
      <c r="CV27" s="448"/>
      <c r="CW27" s="448"/>
      <c r="CX27" s="451"/>
      <c r="DE27" s="441"/>
      <c r="DF27" s="442"/>
      <c r="DG27" s="444">
        <v>5.0000000000000001E-3</v>
      </c>
    </row>
    <row r="28" spans="1:111" x14ac:dyDescent="0.25">
      <c r="A28" s="36" t="s">
        <v>74</v>
      </c>
      <c r="B28" s="39" t="s">
        <v>62</v>
      </c>
      <c r="C28" s="40">
        <f t="shared" si="7"/>
        <v>41</v>
      </c>
      <c r="D28" s="73">
        <f t="shared" si="8"/>
        <v>5.0000000000000001E-3</v>
      </c>
      <c r="E28" s="73">
        <f t="shared" si="9"/>
        <v>6.3902439024390275E-3</v>
      </c>
      <c r="F28" s="73">
        <f t="shared" si="10"/>
        <v>3.5000000000000003E-2</v>
      </c>
      <c r="G28" s="73">
        <f t="shared" si="11"/>
        <v>5.2339184593404101E-3</v>
      </c>
      <c r="H28" s="73">
        <f t="shared" si="12"/>
        <v>5.0000000000000001E-3</v>
      </c>
      <c r="I28" s="270">
        <f t="shared" si="13"/>
        <v>5.0000000000000001E-3</v>
      </c>
      <c r="J28" s="67"/>
      <c r="K28" s="68"/>
      <c r="L28" s="68"/>
      <c r="M28" s="68"/>
      <c r="N28" s="68"/>
      <c r="O28" s="68"/>
      <c r="P28" s="68"/>
      <c r="Q28" s="68"/>
      <c r="R28" s="68"/>
      <c r="S28" s="68">
        <v>5.0000000000000001E-3</v>
      </c>
      <c r="T28" s="68">
        <v>5.0000000000000001E-3</v>
      </c>
      <c r="U28" s="130">
        <v>1.4E-2</v>
      </c>
      <c r="V28" s="68"/>
      <c r="W28" s="68"/>
      <c r="X28" s="68">
        <v>5.0000000000000001E-3</v>
      </c>
      <c r="Y28" s="68">
        <v>5.0000000000000001E-3</v>
      </c>
      <c r="Z28" s="68">
        <v>5.0000000000000001E-3</v>
      </c>
      <c r="AA28" s="68"/>
      <c r="AB28" s="68"/>
      <c r="AC28" s="68">
        <v>5.0000000000000001E-3</v>
      </c>
      <c r="AD28" s="68">
        <v>5.0000000000000001E-3</v>
      </c>
      <c r="AE28" s="68"/>
      <c r="AF28" s="68"/>
      <c r="AG28" s="130">
        <v>0.01</v>
      </c>
      <c r="AH28" s="405"/>
      <c r="AI28" s="406"/>
      <c r="AJ28" s="406"/>
      <c r="AK28" s="406"/>
      <c r="AL28" s="407"/>
      <c r="AM28" s="376"/>
      <c r="AN28" s="377"/>
      <c r="AO28" s="377"/>
      <c r="AP28" s="377"/>
      <c r="AQ28" s="377"/>
      <c r="AR28" s="377"/>
      <c r="AS28" s="377"/>
      <c r="AT28" s="377"/>
      <c r="AU28" s="377"/>
      <c r="AV28" s="377"/>
      <c r="AW28" s="377"/>
      <c r="AX28" s="377"/>
      <c r="AY28" s="378"/>
      <c r="AZ28" s="384">
        <v>5.0000000000000001E-3</v>
      </c>
      <c r="BA28" s="379">
        <v>5.0000000000000001E-3</v>
      </c>
      <c r="BB28" s="379">
        <v>5.0000000000000001E-3</v>
      </c>
      <c r="BC28" s="379">
        <v>5.0000000000000001E-3</v>
      </c>
      <c r="BD28" s="379">
        <v>5.0000000000000001E-3</v>
      </c>
      <c r="BE28" s="379">
        <v>5.0000000000000001E-3</v>
      </c>
      <c r="BF28" s="379">
        <v>5.0000000000000001E-3</v>
      </c>
      <c r="BG28" s="379">
        <v>5.0000000000000001E-3</v>
      </c>
      <c r="BH28" s="379">
        <v>5.0000000000000001E-3</v>
      </c>
      <c r="BI28" s="379">
        <v>5.0000000000000001E-3</v>
      </c>
      <c r="BJ28" s="379">
        <v>5.0000000000000001E-3</v>
      </c>
      <c r="BK28" s="379">
        <v>5.0000000000000001E-3</v>
      </c>
      <c r="BL28" s="119">
        <v>5.0000000000000001E-3</v>
      </c>
      <c r="BM28" s="384"/>
      <c r="BN28" s="379"/>
      <c r="BO28" s="206">
        <v>5.0000000000000001E-3</v>
      </c>
      <c r="BP28" s="206">
        <v>5.0000000000000001E-3</v>
      </c>
      <c r="BQ28" s="206">
        <v>5.0000000000000001E-3</v>
      </c>
      <c r="BR28" s="37"/>
      <c r="BS28" s="37"/>
      <c r="BT28" s="37"/>
      <c r="BU28" s="86"/>
      <c r="BV28" s="440">
        <v>5.0000000000000001E-3</v>
      </c>
      <c r="BW28" s="189">
        <v>5.0000000000000001E-3</v>
      </c>
      <c r="BX28" s="189">
        <v>5.0000000000000001E-3</v>
      </c>
      <c r="BY28" s="37">
        <v>3.5000000000000003E-2</v>
      </c>
      <c r="BZ28" s="37">
        <v>1.7999999999999999E-2</v>
      </c>
      <c r="CA28" s="189">
        <v>5.0000000000000001E-3</v>
      </c>
      <c r="CB28" s="189">
        <v>5.0000000000000001E-3</v>
      </c>
      <c r="CC28" s="189">
        <v>5.0000000000000001E-3</v>
      </c>
      <c r="CD28" s="189">
        <v>5.0000000000000001E-3</v>
      </c>
      <c r="CE28" s="37"/>
      <c r="CF28" s="189">
        <v>5.0000000000000001E-3</v>
      </c>
      <c r="CG28" s="189">
        <v>5.0000000000000001E-3</v>
      </c>
      <c r="CH28" s="189">
        <v>5.0000000000000001E-3</v>
      </c>
      <c r="CI28" s="189">
        <v>5.0000000000000001E-3</v>
      </c>
      <c r="CJ28" s="189">
        <v>5.0000000000000001E-3</v>
      </c>
      <c r="CK28" s="189">
        <v>5.0000000000000001E-3</v>
      </c>
      <c r="CL28" s="189">
        <v>5.0000000000000001E-3</v>
      </c>
      <c r="CM28" s="590"/>
      <c r="CN28" s="587"/>
      <c r="CO28" s="445"/>
      <c r="CP28" s="445"/>
      <c r="CQ28" s="445"/>
      <c r="CR28" s="445"/>
      <c r="CS28" s="445"/>
      <c r="CT28" s="448"/>
      <c r="CU28" s="448"/>
      <c r="CV28" s="448"/>
      <c r="CW28" s="448"/>
      <c r="CX28" s="451"/>
      <c r="DE28" s="441"/>
      <c r="DF28" s="442"/>
      <c r="DG28" s="443"/>
    </row>
    <row r="29" spans="1:111" x14ac:dyDescent="0.25">
      <c r="A29" s="36" t="s">
        <v>76</v>
      </c>
      <c r="B29" s="39" t="s">
        <v>62</v>
      </c>
      <c r="C29" s="40">
        <f t="shared" si="7"/>
        <v>55</v>
      </c>
      <c r="D29" s="73">
        <f t="shared" si="8"/>
        <v>5.0000000000000001E-3</v>
      </c>
      <c r="E29" s="73">
        <f t="shared" si="9"/>
        <v>1.6545454545454554E-2</v>
      </c>
      <c r="F29" s="73">
        <f t="shared" si="10"/>
        <v>8.4000000000000005E-2</v>
      </c>
      <c r="G29" s="73">
        <f t="shared" si="11"/>
        <v>1.8134087179814629E-2</v>
      </c>
      <c r="H29" s="73">
        <f t="shared" si="12"/>
        <v>2.0500000000000001E-2</v>
      </c>
      <c r="I29" s="270">
        <f t="shared" si="13"/>
        <v>3.3600000000000005E-2</v>
      </c>
      <c r="J29" s="32"/>
      <c r="K29" s="33"/>
      <c r="L29" s="33"/>
      <c r="M29" s="33"/>
      <c r="N29" s="33"/>
      <c r="O29" s="33"/>
      <c r="P29" s="33"/>
      <c r="Q29" s="33"/>
      <c r="R29" s="33"/>
      <c r="S29" s="33">
        <v>2.4E-2</v>
      </c>
      <c r="T29" s="33">
        <v>4.7E-2</v>
      </c>
      <c r="U29" s="33">
        <v>8.3000000000000004E-2</v>
      </c>
      <c r="V29" s="33"/>
      <c r="W29" s="33"/>
      <c r="X29" s="33">
        <v>1.7000000000000001E-2</v>
      </c>
      <c r="Y29" s="33">
        <v>2.1000000000000001E-2</v>
      </c>
      <c r="Z29" s="33">
        <v>2.5000000000000001E-2</v>
      </c>
      <c r="AB29" s="33"/>
      <c r="AC29" s="33">
        <v>7.0999999999999994E-2</v>
      </c>
      <c r="AD29" s="33">
        <v>1.6E-2</v>
      </c>
      <c r="AE29" s="33"/>
      <c r="AF29" s="33"/>
      <c r="AG29" s="33">
        <v>1.2999999999999999E-2</v>
      </c>
      <c r="AH29" s="405"/>
      <c r="AI29" s="406"/>
      <c r="AJ29" s="406"/>
      <c r="AK29" s="406"/>
      <c r="AL29" s="407"/>
      <c r="AM29" s="376"/>
      <c r="AN29" s="377"/>
      <c r="AO29" s="377"/>
      <c r="AP29" s="377"/>
      <c r="AQ29" s="377"/>
      <c r="AR29" s="377"/>
      <c r="AS29" s="377"/>
      <c r="AT29" s="377"/>
      <c r="AU29" s="377"/>
      <c r="AV29" s="377"/>
      <c r="AW29" s="377"/>
      <c r="AX29" s="377"/>
      <c r="AY29" s="378"/>
      <c r="AZ29" s="376">
        <v>2.5000000000000001E-2</v>
      </c>
      <c r="BA29" s="377">
        <v>0.03</v>
      </c>
      <c r="BB29" s="377">
        <v>1.4E-2</v>
      </c>
      <c r="BC29" s="377">
        <v>1.2999999999999999E-2</v>
      </c>
      <c r="BD29" s="379">
        <v>5.0000000000000001E-3</v>
      </c>
      <c r="BE29" s="377">
        <v>1.2999999999999999E-2</v>
      </c>
      <c r="BF29" s="377">
        <v>8.4000000000000005E-2</v>
      </c>
      <c r="BG29" s="377">
        <v>2.1000000000000001E-2</v>
      </c>
      <c r="BH29" s="377">
        <v>1.6E-2</v>
      </c>
      <c r="BI29" s="379">
        <v>5.0000000000000001E-3</v>
      </c>
      <c r="BJ29" s="377">
        <v>0.02</v>
      </c>
      <c r="BK29" s="377">
        <v>1.2E-2</v>
      </c>
      <c r="BL29" s="119">
        <v>5.0000000000000001E-3</v>
      </c>
      <c r="BM29" s="376"/>
      <c r="BN29" s="377"/>
      <c r="BO29" s="206">
        <v>5.0000000000000001E-3</v>
      </c>
      <c r="BP29" s="206">
        <v>5.0000000000000001E-3</v>
      </c>
      <c r="BQ29" s="206">
        <v>5.0000000000000001E-3</v>
      </c>
      <c r="BR29" s="37"/>
      <c r="BS29" s="37"/>
      <c r="BT29" s="37"/>
      <c r="BU29" s="86"/>
      <c r="BV29" s="440">
        <v>5.0000000000000001E-3</v>
      </c>
      <c r="BW29" s="189">
        <v>5.0000000000000001E-3</v>
      </c>
      <c r="BX29" s="189">
        <v>5.0000000000000001E-3</v>
      </c>
      <c r="BY29" s="189">
        <v>1.4999999999999999E-2</v>
      </c>
      <c r="BZ29" s="189">
        <v>5.0000000000000001E-3</v>
      </c>
      <c r="CA29" s="189">
        <v>5.0000000000000001E-3</v>
      </c>
      <c r="CB29" s="189">
        <v>5.0000000000000001E-3</v>
      </c>
      <c r="CC29" s="189">
        <v>5.0000000000000001E-3</v>
      </c>
      <c r="CD29" s="37">
        <v>1.7999999999999999E-2</v>
      </c>
      <c r="CE29" s="37"/>
      <c r="CF29" s="37">
        <v>3.7999999999999999E-2</v>
      </c>
      <c r="CG29" s="37">
        <v>1.9E-2</v>
      </c>
      <c r="CH29" s="189">
        <v>5.0000000000000001E-3</v>
      </c>
      <c r="CI29" s="189">
        <v>5.0000000000000001E-3</v>
      </c>
      <c r="CJ29" s="37">
        <v>1.2999999999999999E-2</v>
      </c>
      <c r="CK29" s="37">
        <v>2.1999999999999999E-2</v>
      </c>
      <c r="CL29" s="37">
        <v>1.4999999999999999E-2</v>
      </c>
      <c r="CM29" s="590"/>
      <c r="CN29" s="587"/>
      <c r="CO29" s="445"/>
      <c r="CP29" s="445"/>
      <c r="CQ29" s="445">
        <v>2.3E-2</v>
      </c>
      <c r="CR29" s="446">
        <v>5.0000000000000001E-3</v>
      </c>
      <c r="CS29" s="446">
        <v>5.0000000000000001E-3</v>
      </c>
      <c r="CT29" s="446">
        <v>5.0000000000000001E-3</v>
      </c>
      <c r="CU29" s="446">
        <v>5.0000000000000001E-3</v>
      </c>
      <c r="CV29" s="448">
        <v>1.6E-2</v>
      </c>
      <c r="CW29" s="446">
        <v>5.0000000000000001E-3</v>
      </c>
      <c r="CX29" s="451">
        <v>3.5999999999999997E-2</v>
      </c>
      <c r="CY29" s="94">
        <v>5.0000000000000001E-3</v>
      </c>
      <c r="CZ29" s="94">
        <v>5.0000000000000001E-3</v>
      </c>
      <c r="DA29" s="94">
        <v>5.0000000000000001E-3</v>
      </c>
      <c r="DB29" s="94">
        <v>5.0000000000000001E-3</v>
      </c>
      <c r="DC29" s="94">
        <v>5.0000000000000001E-3</v>
      </c>
      <c r="DD29" s="94">
        <v>5.0000000000000001E-3</v>
      </c>
      <c r="DE29" s="441"/>
      <c r="DF29" s="442"/>
      <c r="DG29" s="443"/>
    </row>
    <row r="30" spans="1:111" x14ac:dyDescent="0.25">
      <c r="A30" s="36" t="s">
        <v>77</v>
      </c>
      <c r="B30" s="39" t="s">
        <v>62</v>
      </c>
      <c r="C30" s="40">
        <f t="shared" si="7"/>
        <v>55</v>
      </c>
      <c r="D30" s="73">
        <f t="shared" si="8"/>
        <v>5.0000000000000001E-3</v>
      </c>
      <c r="E30" s="73">
        <f t="shared" si="9"/>
        <v>2.8981818181818143E-2</v>
      </c>
      <c r="F30" s="73">
        <f t="shared" si="10"/>
        <v>0.43</v>
      </c>
      <c r="G30" s="73">
        <f t="shared" si="11"/>
        <v>5.9927267926023813E-2</v>
      </c>
      <c r="H30" s="73">
        <f t="shared" si="12"/>
        <v>2.4E-2</v>
      </c>
      <c r="I30" s="270">
        <f t="shared" si="13"/>
        <v>5.3200000000000018E-2</v>
      </c>
      <c r="J30" s="32"/>
      <c r="K30" s="33"/>
      <c r="L30" s="33"/>
      <c r="M30" s="33"/>
      <c r="N30" s="33"/>
      <c r="O30" s="33"/>
      <c r="P30" s="33"/>
      <c r="Q30" s="33"/>
      <c r="R30" s="33"/>
      <c r="S30" s="33">
        <v>2.3E-2</v>
      </c>
      <c r="T30" s="33">
        <v>6.0999999999999999E-2</v>
      </c>
      <c r="U30" s="33">
        <v>0.11</v>
      </c>
      <c r="V30" s="33"/>
      <c r="W30" s="33"/>
      <c r="X30" s="33">
        <v>2.1000000000000001E-2</v>
      </c>
      <c r="Y30" s="33">
        <v>1.4999999999999999E-2</v>
      </c>
      <c r="Z30" s="33">
        <v>1.7999999999999999E-2</v>
      </c>
      <c r="AA30" s="33"/>
      <c r="AB30" s="33"/>
      <c r="AC30" s="33">
        <v>0.43</v>
      </c>
      <c r="AD30" s="33">
        <v>2.1999999999999999E-2</v>
      </c>
      <c r="AE30" s="33"/>
      <c r="AF30" s="33"/>
      <c r="AG30" s="33">
        <v>1.0999999999999999E-2</v>
      </c>
      <c r="AH30" s="405"/>
      <c r="AI30" s="406"/>
      <c r="AJ30" s="406"/>
      <c r="AK30" s="406"/>
      <c r="AL30" s="407"/>
      <c r="AM30" s="376"/>
      <c r="AN30" s="377"/>
      <c r="AO30" s="377"/>
      <c r="AP30" s="377"/>
      <c r="AQ30" s="377"/>
      <c r="AR30" s="377"/>
      <c r="AS30" s="377"/>
      <c r="AT30" s="377"/>
      <c r="AU30" s="377"/>
      <c r="AV30" s="377"/>
      <c r="AW30" s="377"/>
      <c r="AX30" s="377"/>
      <c r="AY30" s="378"/>
      <c r="AZ30" s="376">
        <v>1.9E-2</v>
      </c>
      <c r="BA30" s="377">
        <v>0.04</v>
      </c>
      <c r="BB30" s="377">
        <v>1.6E-2</v>
      </c>
      <c r="BC30" s="379">
        <v>5.0000000000000001E-3</v>
      </c>
      <c r="BD30" s="379">
        <v>5.0000000000000001E-3</v>
      </c>
      <c r="BE30" s="379">
        <v>5.0000000000000001E-3</v>
      </c>
      <c r="BF30" s="377">
        <v>0.12</v>
      </c>
      <c r="BG30" s="377">
        <v>1.7000000000000001E-2</v>
      </c>
      <c r="BH30" s="377">
        <v>1.2E-2</v>
      </c>
      <c r="BI30" s="377">
        <v>0.01</v>
      </c>
      <c r="BJ30" s="377">
        <v>3.5999999999999997E-2</v>
      </c>
      <c r="BK30" s="377">
        <v>0.02</v>
      </c>
      <c r="BL30" s="378">
        <v>1.7999999999999999E-2</v>
      </c>
      <c r="BM30" s="376"/>
      <c r="BN30" s="377"/>
      <c r="BO30" s="203">
        <v>2.1000000000000001E-2</v>
      </c>
      <c r="BP30" s="206">
        <v>5.0000000000000001E-3</v>
      </c>
      <c r="BQ30" s="206">
        <v>5.0000000000000001E-3</v>
      </c>
      <c r="BR30" s="37"/>
      <c r="BS30" s="37"/>
      <c r="BT30" s="37"/>
      <c r="BU30" s="86"/>
      <c r="BV30" s="440">
        <v>5.0000000000000001E-3</v>
      </c>
      <c r="BW30" s="189">
        <v>5.0000000000000001E-3</v>
      </c>
      <c r="BX30" s="37">
        <v>1.9E-2</v>
      </c>
      <c r="BY30" s="37">
        <v>0.04</v>
      </c>
      <c r="BZ30" s="37">
        <v>2.4E-2</v>
      </c>
      <c r="CA30" s="189">
        <v>5.0000000000000001E-3</v>
      </c>
      <c r="CB30" s="37">
        <v>1.4E-2</v>
      </c>
      <c r="CC30" s="37">
        <v>1.7000000000000001E-2</v>
      </c>
      <c r="CD30" s="37">
        <v>4.5999999999999999E-2</v>
      </c>
      <c r="CE30" s="37"/>
      <c r="CF30" s="37">
        <v>6.3E-2</v>
      </c>
      <c r="CG30" s="37">
        <v>0.04</v>
      </c>
      <c r="CH30" s="189">
        <v>5.0000000000000001E-3</v>
      </c>
      <c r="CI30" s="37">
        <v>2.1999999999999999E-2</v>
      </c>
      <c r="CJ30" s="37">
        <v>1.4999999999999999E-2</v>
      </c>
      <c r="CK30" s="37">
        <v>0.03</v>
      </c>
      <c r="CL30" s="37">
        <v>2.4E-2</v>
      </c>
      <c r="CM30" s="590"/>
      <c r="CN30" s="587"/>
      <c r="CO30" s="445"/>
      <c r="CP30" s="445"/>
      <c r="CQ30" s="445">
        <v>2.5000000000000001E-2</v>
      </c>
      <c r="CR30" s="446">
        <v>5.0000000000000001E-3</v>
      </c>
      <c r="CS30" s="446">
        <v>5.0000000000000001E-3</v>
      </c>
      <c r="CT30" s="446">
        <v>5.0000000000000001E-3</v>
      </c>
      <c r="CU30" s="446">
        <v>5.0000000000000001E-3</v>
      </c>
      <c r="CV30" s="448">
        <v>1.7000000000000001E-2</v>
      </c>
      <c r="CW30" s="446">
        <v>5.0000000000000001E-3</v>
      </c>
      <c r="CX30" s="451">
        <v>5.8000000000000003E-2</v>
      </c>
      <c r="CY30" s="94">
        <v>5.0000000000000001E-3</v>
      </c>
      <c r="CZ30" s="94">
        <v>5.0000000000000001E-3</v>
      </c>
      <c r="DA30" s="94">
        <v>5.0000000000000001E-3</v>
      </c>
      <c r="DB30" s="94">
        <v>5.0000000000000001E-3</v>
      </c>
      <c r="DC30" s="94">
        <v>5.0000000000000001E-3</v>
      </c>
      <c r="DD30" s="94">
        <v>5.0000000000000001E-3</v>
      </c>
      <c r="DE30" s="441"/>
      <c r="DF30" s="442"/>
      <c r="DG30" s="443"/>
    </row>
    <row r="31" spans="1:111" x14ac:dyDescent="0.25">
      <c r="A31" s="44" t="s">
        <v>78</v>
      </c>
      <c r="B31" s="39" t="s">
        <v>62</v>
      </c>
      <c r="C31" s="40">
        <f t="shared" si="7"/>
        <v>56</v>
      </c>
      <c r="D31" s="73">
        <f t="shared" si="8"/>
        <v>5.0000000000000001E-3</v>
      </c>
      <c r="E31" s="73">
        <f t="shared" si="9"/>
        <v>2.9214285714285675E-2</v>
      </c>
      <c r="F31" s="73">
        <f t="shared" si="10"/>
        <v>0.38</v>
      </c>
      <c r="G31" s="73">
        <f t="shared" si="11"/>
        <v>5.45289628748594E-2</v>
      </c>
      <c r="H31" s="73">
        <f t="shared" si="12"/>
        <v>0.03</v>
      </c>
      <c r="I31" s="270">
        <f t="shared" si="13"/>
        <v>5.45E-2</v>
      </c>
      <c r="J31" s="32"/>
      <c r="K31" s="33"/>
      <c r="L31" s="33"/>
      <c r="M31" s="33"/>
      <c r="N31" s="33"/>
      <c r="O31" s="33"/>
      <c r="P31" s="33"/>
      <c r="Q31" s="33"/>
      <c r="R31" s="33"/>
      <c r="S31" s="33">
        <v>2.1999999999999999E-2</v>
      </c>
      <c r="T31" s="33">
        <v>5.5E-2</v>
      </c>
      <c r="U31" s="33">
        <v>0.1</v>
      </c>
      <c r="X31" s="33">
        <v>1.7999999999999999E-2</v>
      </c>
      <c r="Y31" s="33">
        <v>1.2999999999999999E-2</v>
      </c>
      <c r="Z31" s="33">
        <v>2.1999999999999999E-2</v>
      </c>
      <c r="AC31" s="33">
        <v>0.38</v>
      </c>
      <c r="AD31" s="33">
        <v>1.9E-2</v>
      </c>
      <c r="AE31" s="33"/>
      <c r="AF31" s="33"/>
      <c r="AG31" s="33">
        <v>1.0999999999999999E-2</v>
      </c>
      <c r="AH31" s="405"/>
      <c r="AI31" s="406"/>
      <c r="AJ31" s="406"/>
      <c r="AK31" s="406"/>
      <c r="AL31" s="407"/>
      <c r="AM31" s="376"/>
      <c r="AN31" s="377"/>
      <c r="AO31" s="377"/>
      <c r="AP31" s="377"/>
      <c r="AQ31" s="377"/>
      <c r="AR31" s="377"/>
      <c r="AS31" s="377"/>
      <c r="AT31" s="377"/>
      <c r="AU31" s="377"/>
      <c r="AV31" s="377"/>
      <c r="AW31" s="377"/>
      <c r="AX31" s="377"/>
      <c r="AY31" s="378"/>
      <c r="AZ31" s="376">
        <v>2.1000000000000001E-2</v>
      </c>
      <c r="BA31" s="377">
        <v>3.5000000000000003E-2</v>
      </c>
      <c r="BB31" s="377">
        <v>1.6E-2</v>
      </c>
      <c r="BC31" s="379">
        <v>5.0000000000000001E-3</v>
      </c>
      <c r="BD31" s="379">
        <v>5.0000000000000001E-3</v>
      </c>
      <c r="BE31" s="379">
        <v>5.0000000000000001E-3</v>
      </c>
      <c r="BF31" s="377">
        <v>0.15</v>
      </c>
      <c r="BG31" s="377">
        <v>1.4999999999999999E-2</v>
      </c>
      <c r="BH31" s="377">
        <v>0.01</v>
      </c>
      <c r="BI31" s="379">
        <v>5.0000000000000001E-3</v>
      </c>
      <c r="BJ31" s="377">
        <v>3.3000000000000002E-2</v>
      </c>
      <c r="BK31" s="377">
        <v>1.7000000000000001E-2</v>
      </c>
      <c r="BL31" s="378">
        <v>0.03</v>
      </c>
      <c r="BM31" s="376"/>
      <c r="BN31" s="377"/>
      <c r="BO31" s="203">
        <v>1.4999999999999999E-2</v>
      </c>
      <c r="BP31" s="206">
        <v>5.0000000000000001E-3</v>
      </c>
      <c r="BQ31" s="206">
        <v>5.0000000000000001E-3</v>
      </c>
      <c r="BR31" s="37"/>
      <c r="BS31" s="37"/>
      <c r="BT31" s="37"/>
      <c r="BU31" s="86"/>
      <c r="BV31" s="440">
        <v>5.0000000000000001E-3</v>
      </c>
      <c r="BW31" s="189">
        <v>5.0000000000000001E-3</v>
      </c>
      <c r="BX31" s="37">
        <v>1.6E-2</v>
      </c>
      <c r="BY31" s="37">
        <v>3.3000000000000002E-2</v>
      </c>
      <c r="BZ31" s="189">
        <v>5.0000000000000001E-3</v>
      </c>
      <c r="CA31" s="189">
        <v>5.0000000000000001E-3</v>
      </c>
      <c r="CB31" s="37">
        <v>1.7000000000000001E-2</v>
      </c>
      <c r="CC31" s="37">
        <v>2.1000000000000001E-2</v>
      </c>
      <c r="CD31" s="37">
        <v>5.3999999999999999E-2</v>
      </c>
      <c r="CE31" s="37"/>
      <c r="CF31" s="37">
        <v>6.6000000000000003E-2</v>
      </c>
      <c r="CG31" s="37">
        <v>4.2000000000000003E-2</v>
      </c>
      <c r="CH31" s="37">
        <v>1.2999999999999999E-2</v>
      </c>
      <c r="CI31" s="37">
        <v>2.3E-2</v>
      </c>
      <c r="CJ31" s="37">
        <v>1.7000000000000001E-2</v>
      </c>
      <c r="CK31" s="37">
        <v>3.7999999999999999E-2</v>
      </c>
      <c r="CL31" s="37">
        <v>2.9000000000000001E-2</v>
      </c>
      <c r="CM31" s="590"/>
      <c r="CN31" s="587"/>
      <c r="CO31" s="445"/>
      <c r="CP31" s="445"/>
      <c r="CQ31" s="445">
        <v>0.03</v>
      </c>
      <c r="CR31" s="446">
        <v>5.0000000000000001E-3</v>
      </c>
      <c r="CS31" s="446">
        <v>5.0000000000000001E-3</v>
      </c>
      <c r="CT31" s="446">
        <v>5.0000000000000001E-3</v>
      </c>
      <c r="CU31" s="446">
        <v>5.0000000000000001E-3</v>
      </c>
      <c r="CV31" s="448">
        <v>2.7E-2</v>
      </c>
      <c r="CW31" s="446">
        <v>5.0000000000000001E-3</v>
      </c>
      <c r="CX31" s="451">
        <v>7.9000000000000001E-2</v>
      </c>
      <c r="CY31" s="94">
        <v>5.0000000000000001E-3</v>
      </c>
      <c r="CZ31" s="94">
        <v>5.0000000000000001E-3</v>
      </c>
      <c r="DA31" s="94">
        <v>5.0000000000000001E-3</v>
      </c>
      <c r="DB31" s="94">
        <v>5.0000000000000001E-3</v>
      </c>
      <c r="DC31" s="94">
        <v>5.0000000000000001E-3</v>
      </c>
      <c r="DD31" s="94">
        <v>5.0000000000000001E-3</v>
      </c>
      <c r="DE31" s="441"/>
      <c r="DF31" s="442"/>
      <c r="DG31" s="443">
        <v>4.3999999999999997E-2</v>
      </c>
    </row>
    <row r="32" spans="1:111" x14ac:dyDescent="0.25">
      <c r="A32" s="36" t="s">
        <v>79</v>
      </c>
      <c r="B32" s="39" t="s">
        <v>62</v>
      </c>
      <c r="C32" s="40">
        <f t="shared" si="7"/>
        <v>56</v>
      </c>
      <c r="D32" s="73">
        <f t="shared" si="8"/>
        <v>5.0000000000000001E-3</v>
      </c>
      <c r="E32" s="73">
        <f t="shared" si="9"/>
        <v>1.5285714285714291E-2</v>
      </c>
      <c r="F32" s="73">
        <f t="shared" si="10"/>
        <v>0.43</v>
      </c>
      <c r="G32" s="73">
        <f t="shared" si="11"/>
        <v>5.6851229869390993E-2</v>
      </c>
      <c r="H32" s="73">
        <f t="shared" si="12"/>
        <v>5.0000000000000001E-3</v>
      </c>
      <c r="I32" s="270">
        <f t="shared" si="13"/>
        <v>1.4499999999999999E-2</v>
      </c>
      <c r="J32" s="32"/>
      <c r="K32" s="33"/>
      <c r="L32" s="33"/>
      <c r="M32" s="33"/>
      <c r="N32" s="33"/>
      <c r="O32" s="33"/>
      <c r="P32" s="33"/>
      <c r="Q32" s="33"/>
      <c r="R32" s="33"/>
      <c r="S32" s="68">
        <v>5.0000000000000001E-3</v>
      </c>
      <c r="T32" s="33">
        <v>1.4E-2</v>
      </c>
      <c r="U32" s="33">
        <v>2.5999999999999999E-2</v>
      </c>
      <c r="V32" s="33"/>
      <c r="W32" s="33"/>
      <c r="X32" s="68">
        <v>5.0000000000000001E-3</v>
      </c>
      <c r="Y32" s="68">
        <v>5.0000000000000001E-3</v>
      </c>
      <c r="Z32" s="68">
        <v>5.0000000000000001E-3</v>
      </c>
      <c r="AA32" s="33"/>
      <c r="AB32" s="33"/>
      <c r="AC32" s="33">
        <v>0.43</v>
      </c>
      <c r="AD32" s="68">
        <v>5.0000000000000001E-3</v>
      </c>
      <c r="AE32" s="33"/>
      <c r="AF32" s="33"/>
      <c r="AG32" s="68">
        <v>5.0000000000000001E-3</v>
      </c>
      <c r="AH32" s="405"/>
      <c r="AI32" s="406"/>
      <c r="AJ32" s="406"/>
      <c r="AK32" s="406"/>
      <c r="AL32" s="407"/>
      <c r="AM32" s="376"/>
      <c r="AN32" s="377"/>
      <c r="AO32" s="377"/>
      <c r="AP32" s="377"/>
      <c r="AQ32" s="377"/>
      <c r="AR32" s="377"/>
      <c r="AS32" s="377"/>
      <c r="AT32" s="377"/>
      <c r="AU32" s="377"/>
      <c r="AV32" s="377"/>
      <c r="AW32" s="377"/>
      <c r="AX32" s="377"/>
      <c r="AY32" s="378"/>
      <c r="AZ32" s="384">
        <v>5.0000000000000001E-3</v>
      </c>
      <c r="BA32" s="377">
        <v>1.0999999999999999E-2</v>
      </c>
      <c r="BB32" s="379">
        <v>5.0000000000000001E-3</v>
      </c>
      <c r="BC32" s="379">
        <v>5.0000000000000001E-3</v>
      </c>
      <c r="BD32" s="379">
        <v>5.0000000000000001E-3</v>
      </c>
      <c r="BE32" s="379">
        <v>5.0000000000000001E-3</v>
      </c>
      <c r="BF32" s="377">
        <v>0.04</v>
      </c>
      <c r="BG32" s="379">
        <v>5.0000000000000001E-3</v>
      </c>
      <c r="BH32" s="379">
        <v>5.0000000000000001E-3</v>
      </c>
      <c r="BI32" s="379">
        <v>5.0000000000000001E-3</v>
      </c>
      <c r="BJ32" s="379">
        <v>5.0000000000000001E-3</v>
      </c>
      <c r="BK32" s="379">
        <v>5.0000000000000001E-3</v>
      </c>
      <c r="BL32" s="119">
        <v>5.0000000000000001E-3</v>
      </c>
      <c r="BM32" s="376"/>
      <c r="BN32" s="377"/>
      <c r="BO32" s="206">
        <v>5.0000000000000001E-3</v>
      </c>
      <c r="BP32" s="206">
        <v>5.0000000000000001E-3</v>
      </c>
      <c r="BQ32" s="206">
        <v>5.0000000000000001E-3</v>
      </c>
      <c r="BR32" s="37"/>
      <c r="BS32" s="37"/>
      <c r="BT32" s="37"/>
      <c r="BU32" s="86"/>
      <c r="BV32" s="440">
        <v>5.0000000000000001E-3</v>
      </c>
      <c r="BW32" s="189">
        <v>5.0000000000000001E-3</v>
      </c>
      <c r="BX32" s="189">
        <v>5.0000000000000001E-3</v>
      </c>
      <c r="BY32" s="37">
        <v>2.1000000000000001E-2</v>
      </c>
      <c r="BZ32" s="189">
        <v>5.0000000000000001E-3</v>
      </c>
      <c r="CA32" s="189">
        <v>5.0000000000000001E-3</v>
      </c>
      <c r="CB32" s="189">
        <v>5.0000000000000001E-3</v>
      </c>
      <c r="CC32" s="37">
        <v>0.01</v>
      </c>
      <c r="CD32" s="189">
        <v>0.01</v>
      </c>
      <c r="CE32" s="37"/>
      <c r="CF32" s="37">
        <v>3.2000000000000001E-2</v>
      </c>
      <c r="CG32" s="37">
        <v>1.2999999999999999E-2</v>
      </c>
      <c r="CH32" s="189">
        <v>5.0000000000000001E-3</v>
      </c>
      <c r="CI32" s="189">
        <v>5.0000000000000001E-3</v>
      </c>
      <c r="CJ32" s="189">
        <v>5.0000000000000001E-3</v>
      </c>
      <c r="CK32" s="37">
        <v>1.4E-2</v>
      </c>
      <c r="CL32" s="189">
        <v>5.0000000000000001E-3</v>
      </c>
      <c r="CM32" s="590"/>
      <c r="CN32" s="587"/>
      <c r="CO32" s="445"/>
      <c r="CP32" s="445"/>
      <c r="CQ32" s="446">
        <v>5.0000000000000001E-3</v>
      </c>
      <c r="CR32" s="446">
        <v>5.0000000000000001E-3</v>
      </c>
      <c r="CS32" s="446">
        <v>5.0000000000000001E-3</v>
      </c>
      <c r="CT32" s="446">
        <v>5.0000000000000001E-3</v>
      </c>
      <c r="CU32" s="446">
        <v>5.0000000000000001E-3</v>
      </c>
      <c r="CV32" s="446">
        <v>5.0000000000000001E-3</v>
      </c>
      <c r="CW32" s="446">
        <v>5.0000000000000001E-3</v>
      </c>
      <c r="CX32" s="451">
        <v>1.4999999999999999E-2</v>
      </c>
      <c r="CY32" s="94">
        <v>5.0000000000000001E-3</v>
      </c>
      <c r="CZ32" s="94">
        <v>5.0000000000000001E-3</v>
      </c>
      <c r="DA32" s="94">
        <v>5.0000000000000001E-3</v>
      </c>
      <c r="DB32" s="94">
        <v>5.0000000000000001E-3</v>
      </c>
      <c r="DC32" s="94">
        <v>5.0000000000000001E-3</v>
      </c>
      <c r="DD32" s="94">
        <v>5.0000000000000001E-3</v>
      </c>
      <c r="DE32" s="441"/>
      <c r="DF32" s="442"/>
      <c r="DG32" s="444">
        <v>5.0000000000000001E-3</v>
      </c>
    </row>
    <row r="33" spans="1:111" x14ac:dyDescent="0.25">
      <c r="A33" s="36" t="s">
        <v>80</v>
      </c>
      <c r="B33" s="39" t="s">
        <v>62</v>
      </c>
      <c r="C33" s="40">
        <f t="shared" si="7"/>
        <v>56</v>
      </c>
      <c r="D33" s="73">
        <f t="shared" si="8"/>
        <v>5.0000000000000001E-3</v>
      </c>
      <c r="E33" s="73">
        <f t="shared" si="9"/>
        <v>4.1267857142857078E-2</v>
      </c>
      <c r="F33" s="72">
        <f t="shared" si="10"/>
        <v>0.74</v>
      </c>
      <c r="G33" s="73">
        <f t="shared" si="11"/>
        <v>0.11115975253847775</v>
      </c>
      <c r="H33" s="73">
        <f t="shared" si="12"/>
        <v>2.6000000000000002E-2</v>
      </c>
      <c r="I33" s="270">
        <f t="shared" si="13"/>
        <v>5.5500000000000001E-2</v>
      </c>
      <c r="J33" s="32"/>
      <c r="K33" s="33"/>
      <c r="L33" s="33"/>
      <c r="M33" s="33"/>
      <c r="N33" s="33"/>
      <c r="O33" s="33"/>
      <c r="P33" s="33"/>
      <c r="Q33" s="33"/>
      <c r="R33" s="33"/>
      <c r="S33" s="33">
        <v>0.02</v>
      </c>
      <c r="T33" s="33">
        <v>9.0999999999999998E-2</v>
      </c>
      <c r="U33" s="33">
        <v>0.1</v>
      </c>
      <c r="V33" s="33"/>
      <c r="W33" s="33"/>
      <c r="X33" s="33">
        <v>1.9E-2</v>
      </c>
      <c r="Y33" s="68">
        <v>5.0000000000000001E-3</v>
      </c>
      <c r="Z33" s="33">
        <v>1.2999999999999999E-2</v>
      </c>
      <c r="AA33" s="33"/>
      <c r="AB33" s="33"/>
      <c r="AC33" s="33">
        <v>0.74</v>
      </c>
      <c r="AD33" s="33">
        <v>1.2999999999999999E-2</v>
      </c>
      <c r="AE33" s="33"/>
      <c r="AF33" s="33"/>
      <c r="AG33" s="68">
        <v>5.0000000000000001E-3</v>
      </c>
      <c r="AH33" s="405"/>
      <c r="AI33" s="406"/>
      <c r="AJ33" s="406"/>
      <c r="AK33" s="406"/>
      <c r="AL33" s="407"/>
      <c r="AM33" s="376"/>
      <c r="AN33" s="377"/>
      <c r="AO33" s="377"/>
      <c r="AP33" s="377"/>
      <c r="AQ33" s="377"/>
      <c r="AR33" s="377"/>
      <c r="AS33" s="377"/>
      <c r="AT33" s="377"/>
      <c r="AU33" s="377"/>
      <c r="AV33" s="377"/>
      <c r="AW33" s="377"/>
      <c r="AX33" s="377"/>
      <c r="AY33" s="378"/>
      <c r="AZ33" s="376">
        <v>2.5000000000000001E-2</v>
      </c>
      <c r="BA33" s="377">
        <v>0.05</v>
      </c>
      <c r="BB33" s="377">
        <v>2.5000000000000001E-2</v>
      </c>
      <c r="BC33" s="379">
        <v>5.0000000000000001E-3</v>
      </c>
      <c r="BD33" s="379">
        <v>5.0000000000000001E-3</v>
      </c>
      <c r="BE33" s="379">
        <v>5.0000000000000001E-3</v>
      </c>
      <c r="BF33" s="377">
        <v>0.16</v>
      </c>
      <c r="BG33" s="379">
        <v>5.0000000000000001E-3</v>
      </c>
      <c r="BH33" s="377">
        <v>1.6E-2</v>
      </c>
      <c r="BI33" s="377">
        <v>1.4E-2</v>
      </c>
      <c r="BJ33" s="377">
        <v>0.4</v>
      </c>
      <c r="BK33" s="377">
        <v>1.7999999999999999E-2</v>
      </c>
      <c r="BL33" s="378">
        <v>2.1000000000000001E-2</v>
      </c>
      <c r="BM33" s="376"/>
      <c r="BN33" s="377"/>
      <c r="BO33" s="203">
        <v>1.7999999999999999E-2</v>
      </c>
      <c r="BP33" s="206">
        <v>5.0000000000000001E-3</v>
      </c>
      <c r="BQ33" s="206">
        <v>5.0000000000000001E-3</v>
      </c>
      <c r="BR33" s="37"/>
      <c r="BS33" s="37"/>
      <c r="BT33" s="37"/>
      <c r="BU33" s="86"/>
      <c r="BV33" s="440">
        <v>5.0000000000000001E-3</v>
      </c>
      <c r="BW33" s="189">
        <v>5.0000000000000001E-3</v>
      </c>
      <c r="BX33" s="37">
        <v>2.1999999999999999E-2</v>
      </c>
      <c r="BY33" s="37">
        <v>4.3999999999999997E-2</v>
      </c>
      <c r="BZ33" s="189">
        <v>5.0000000000000001E-3</v>
      </c>
      <c r="CA33" s="37">
        <v>1.2E-2</v>
      </c>
      <c r="CB33" s="37">
        <v>1.2E-2</v>
      </c>
      <c r="CC33" s="37">
        <v>1.2999999999999999E-2</v>
      </c>
      <c r="CD33" s="37">
        <v>3.3000000000000002E-2</v>
      </c>
      <c r="CE33" s="37"/>
      <c r="CF33" s="37">
        <v>6.0999999999999999E-2</v>
      </c>
      <c r="CG33" s="37">
        <v>4.4999999999999998E-2</v>
      </c>
      <c r="CH33" s="37">
        <v>0.01</v>
      </c>
      <c r="CI33" s="37">
        <v>2.1000000000000001E-2</v>
      </c>
      <c r="CJ33" s="189">
        <v>5.0000000000000001E-3</v>
      </c>
      <c r="CK33" s="37">
        <v>2.9000000000000001E-2</v>
      </c>
      <c r="CL33" s="37">
        <v>1.7999999999999999E-2</v>
      </c>
      <c r="CM33" s="590"/>
      <c r="CN33" s="587"/>
      <c r="CO33" s="445"/>
      <c r="CP33" s="445"/>
      <c r="CQ33" s="445">
        <v>4.2000000000000003E-2</v>
      </c>
      <c r="CR33" s="446">
        <v>5.0000000000000001E-3</v>
      </c>
      <c r="CS33" s="446">
        <v>5.0000000000000001E-3</v>
      </c>
      <c r="CT33" s="446">
        <v>5.0000000000000001E-3</v>
      </c>
      <c r="CU33" s="446">
        <v>5.0000000000000001E-3</v>
      </c>
      <c r="CV33" s="448">
        <v>1.2E-2</v>
      </c>
      <c r="CW33" s="446">
        <v>5.0000000000000001E-3</v>
      </c>
      <c r="CX33" s="451">
        <v>3.3000000000000002E-2</v>
      </c>
      <c r="CY33" s="94">
        <v>5.0000000000000001E-3</v>
      </c>
      <c r="CZ33" s="94">
        <v>5.0000000000000001E-3</v>
      </c>
      <c r="DA33" s="94">
        <v>5.0000000000000001E-3</v>
      </c>
      <c r="DB33" s="94">
        <v>5.0000000000000001E-3</v>
      </c>
      <c r="DC33" s="94">
        <v>5.0000000000000001E-3</v>
      </c>
      <c r="DD33" s="94">
        <v>5.0000000000000001E-3</v>
      </c>
      <c r="DE33" s="441"/>
      <c r="DF33" s="442"/>
      <c r="DG33" s="443">
        <v>4.5999999999999999E-2</v>
      </c>
    </row>
    <row r="34" spans="1:111" x14ac:dyDescent="0.25">
      <c r="A34" s="36" t="s">
        <v>81</v>
      </c>
      <c r="B34" s="39" t="s">
        <v>62</v>
      </c>
      <c r="C34" s="40">
        <f t="shared" si="7"/>
        <v>56</v>
      </c>
      <c r="D34" s="73">
        <f t="shared" si="8"/>
        <v>5.0000000000000001E-3</v>
      </c>
      <c r="E34" s="73">
        <f t="shared" si="9"/>
        <v>1.4491071428571433E-2</v>
      </c>
      <c r="F34" s="73">
        <f t="shared" si="10"/>
        <v>0.28999999999999998</v>
      </c>
      <c r="G34" s="73">
        <f t="shared" si="11"/>
        <v>3.8907990657614085E-2</v>
      </c>
      <c r="H34" s="73">
        <f t="shared" si="12"/>
        <v>1.025E-2</v>
      </c>
      <c r="I34" s="270">
        <f t="shared" si="13"/>
        <v>1.7000000000000001E-2</v>
      </c>
      <c r="J34" s="32"/>
      <c r="K34" s="33"/>
      <c r="L34" s="33"/>
      <c r="M34" s="33"/>
      <c r="N34" s="33"/>
      <c r="O34" s="33"/>
      <c r="P34" s="33"/>
      <c r="Q34" s="33"/>
      <c r="R34" s="33"/>
      <c r="S34" s="33">
        <v>0.01</v>
      </c>
      <c r="T34" s="33">
        <v>4.2000000000000003E-2</v>
      </c>
      <c r="U34" s="33">
        <v>4.2000000000000003E-2</v>
      </c>
      <c r="V34" s="33"/>
      <c r="W34" s="33"/>
      <c r="X34" s="33">
        <v>1.0999999999999999E-2</v>
      </c>
      <c r="Y34" s="68">
        <v>5.0000000000000001E-3</v>
      </c>
      <c r="Z34" s="33">
        <v>0.01</v>
      </c>
      <c r="AA34" s="33"/>
      <c r="AB34" s="33"/>
      <c r="AC34" s="33">
        <v>0.28999999999999998</v>
      </c>
      <c r="AD34" s="68">
        <v>5.0000000000000001E-3</v>
      </c>
      <c r="AE34" s="68"/>
      <c r="AF34" s="68"/>
      <c r="AG34" s="68">
        <v>5.0000000000000001E-3</v>
      </c>
      <c r="AH34" s="405"/>
      <c r="AI34" s="406"/>
      <c r="AJ34" s="406"/>
      <c r="AK34" s="406"/>
      <c r="AL34" s="407"/>
      <c r="AM34" s="376"/>
      <c r="AN34" s="377"/>
      <c r="AO34" s="377"/>
      <c r="AP34" s="377"/>
      <c r="AQ34" s="377"/>
      <c r="AR34" s="377"/>
      <c r="AS34" s="377"/>
      <c r="AT34" s="377"/>
      <c r="AU34" s="377"/>
      <c r="AV34" s="377"/>
      <c r="AW34" s="377"/>
      <c r="AX34" s="377"/>
      <c r="AY34" s="378"/>
      <c r="AZ34" s="384">
        <v>5.0000000000000001E-3</v>
      </c>
      <c r="BA34" s="377">
        <v>1.6E-2</v>
      </c>
      <c r="BB34" s="377">
        <v>1.2999999999999999E-2</v>
      </c>
      <c r="BC34" s="379">
        <v>5.0000000000000001E-3</v>
      </c>
      <c r="BD34" s="379">
        <v>5.0000000000000001E-3</v>
      </c>
      <c r="BE34" s="379">
        <v>5.0000000000000001E-3</v>
      </c>
      <c r="BF34" s="377">
        <v>5.8999999999999997E-2</v>
      </c>
      <c r="BG34" s="379">
        <v>5.0000000000000001E-3</v>
      </c>
      <c r="BH34" s="379">
        <v>5.0000000000000001E-3</v>
      </c>
      <c r="BI34" s="379">
        <v>5.0000000000000001E-3</v>
      </c>
      <c r="BJ34" s="377">
        <v>1.2999999999999999E-2</v>
      </c>
      <c r="BK34" s="377">
        <v>1.0999999999999999E-2</v>
      </c>
      <c r="BL34" s="119">
        <v>5.0000000000000001E-3</v>
      </c>
      <c r="BM34" s="376"/>
      <c r="BN34" s="377"/>
      <c r="BO34" s="206">
        <v>5.0000000000000001E-3</v>
      </c>
      <c r="BP34" s="206">
        <v>5.0000000000000001E-3</v>
      </c>
      <c r="BQ34" s="206">
        <v>5.0000000000000001E-3</v>
      </c>
      <c r="BR34" s="37"/>
      <c r="BS34" s="37"/>
      <c r="BT34" s="37"/>
      <c r="BU34" s="86"/>
      <c r="BV34" s="440">
        <v>5.0000000000000001E-3</v>
      </c>
      <c r="BW34" s="189">
        <v>5.0000000000000001E-3</v>
      </c>
      <c r="BX34" s="189">
        <v>5.0000000000000001E-3</v>
      </c>
      <c r="BY34" s="189">
        <v>7.4999999999999997E-3</v>
      </c>
      <c r="BZ34" s="189">
        <v>5.0000000000000001E-3</v>
      </c>
      <c r="CA34" s="189">
        <v>5.0000000000000001E-3</v>
      </c>
      <c r="CB34" s="189">
        <v>5.0000000000000001E-3</v>
      </c>
      <c r="CC34" s="189">
        <v>5.0000000000000001E-3</v>
      </c>
      <c r="CD34" s="37">
        <v>1.7000000000000001E-2</v>
      </c>
      <c r="CE34" s="37"/>
      <c r="CF34" s="37">
        <v>2.9000000000000001E-2</v>
      </c>
      <c r="CG34" s="189">
        <v>5.0000000000000001E-3</v>
      </c>
      <c r="CH34" s="189">
        <v>5.0000000000000001E-3</v>
      </c>
      <c r="CI34" s="189">
        <v>5.0000000000000001E-3</v>
      </c>
      <c r="CJ34" s="189">
        <v>5.0000000000000001E-3</v>
      </c>
      <c r="CK34" s="37">
        <v>1.2999999999999999E-2</v>
      </c>
      <c r="CL34" s="189">
        <v>5.0000000000000001E-3</v>
      </c>
      <c r="CM34" s="590"/>
      <c r="CN34" s="587"/>
      <c r="CO34" s="445"/>
      <c r="CP34" s="445"/>
      <c r="CQ34" s="446">
        <v>5.0000000000000001E-3</v>
      </c>
      <c r="CR34" s="446">
        <v>5.0000000000000001E-3</v>
      </c>
      <c r="CS34" s="446">
        <v>5.0000000000000001E-3</v>
      </c>
      <c r="CT34" s="446">
        <v>5.0000000000000001E-3</v>
      </c>
      <c r="CU34" s="446">
        <v>5.0000000000000001E-3</v>
      </c>
      <c r="CV34" s="446">
        <v>5.0000000000000001E-3</v>
      </c>
      <c r="CW34" s="446">
        <v>5.0000000000000001E-3</v>
      </c>
      <c r="CX34" s="451">
        <v>1.7000000000000001E-2</v>
      </c>
      <c r="CY34" s="94">
        <v>5.0000000000000001E-3</v>
      </c>
      <c r="CZ34" s="94">
        <v>5.0000000000000001E-3</v>
      </c>
      <c r="DA34" s="94">
        <v>5.0000000000000001E-3</v>
      </c>
      <c r="DB34" s="94">
        <v>5.0000000000000001E-3</v>
      </c>
      <c r="DC34" s="94">
        <v>5.0000000000000001E-3</v>
      </c>
      <c r="DD34" s="94">
        <v>5.0000000000000001E-3</v>
      </c>
      <c r="DE34" s="441"/>
      <c r="DF34" s="442"/>
      <c r="DG34" s="443">
        <v>1.6E-2</v>
      </c>
    </row>
    <row r="35" spans="1:111" x14ac:dyDescent="0.25">
      <c r="A35" s="36" t="s">
        <v>82</v>
      </c>
      <c r="B35" s="39" t="s">
        <v>62</v>
      </c>
      <c r="C35" s="40">
        <f t="shared" si="7"/>
        <v>56</v>
      </c>
      <c r="D35" s="73">
        <f t="shared" si="8"/>
        <v>5.0000000000000001E-3</v>
      </c>
      <c r="E35" s="73">
        <f t="shared" si="9"/>
        <v>1.8089285714285721E-2</v>
      </c>
      <c r="F35" s="73">
        <f t="shared" si="10"/>
        <v>0.26</v>
      </c>
      <c r="G35" s="73">
        <f t="shared" si="11"/>
        <v>3.7638605319400567E-2</v>
      </c>
      <c r="H35" s="73">
        <f t="shared" si="12"/>
        <v>1.525E-2</v>
      </c>
      <c r="I35" s="270">
        <f t="shared" si="13"/>
        <v>3.3000000000000002E-2</v>
      </c>
      <c r="J35" s="32"/>
      <c r="K35" s="33"/>
      <c r="L35" s="33"/>
      <c r="M35" s="33"/>
      <c r="N35" s="33"/>
      <c r="O35" s="33"/>
      <c r="P35" s="33"/>
      <c r="Q35" s="33"/>
      <c r="R35" s="33"/>
      <c r="S35" s="33">
        <v>1.2999999999999999E-2</v>
      </c>
      <c r="T35" s="33">
        <v>3.6999999999999998E-2</v>
      </c>
      <c r="U35" s="33">
        <v>4.7E-2</v>
      </c>
      <c r="V35" s="33"/>
      <c r="W35" s="33"/>
      <c r="X35" s="33">
        <v>1.2E-2</v>
      </c>
      <c r="Y35" s="68">
        <v>5.0000000000000001E-3</v>
      </c>
      <c r="Z35" s="68">
        <v>5.0000000000000001E-3</v>
      </c>
      <c r="AA35" s="33"/>
      <c r="AB35" s="33"/>
      <c r="AC35" s="33">
        <v>0.26</v>
      </c>
      <c r="AD35" s="68">
        <v>5.0000000000000001E-3</v>
      </c>
      <c r="AE35" s="68"/>
      <c r="AF35" s="68"/>
      <c r="AG35" s="68">
        <v>5.0000000000000001E-3</v>
      </c>
      <c r="AH35" s="405"/>
      <c r="AI35" s="406"/>
      <c r="AJ35" s="406"/>
      <c r="AK35" s="406"/>
      <c r="AL35" s="407"/>
      <c r="AM35" s="376"/>
      <c r="AN35" s="377"/>
      <c r="AO35" s="377"/>
      <c r="AP35" s="377"/>
      <c r="AQ35" s="377"/>
      <c r="AR35" s="377"/>
      <c r="AS35" s="377"/>
      <c r="AT35" s="377"/>
      <c r="AU35" s="377"/>
      <c r="AV35" s="377"/>
      <c r="AW35" s="377"/>
      <c r="AX35" s="377"/>
      <c r="AY35" s="378"/>
      <c r="AZ35" s="384">
        <v>5.0000000000000001E-3</v>
      </c>
      <c r="BA35" s="377">
        <v>2.1999999999999999E-2</v>
      </c>
      <c r="BB35" s="377">
        <v>1.2999999999999999E-2</v>
      </c>
      <c r="BC35" s="379">
        <v>5.0000000000000001E-3</v>
      </c>
      <c r="BD35" s="379">
        <v>5.0000000000000001E-3</v>
      </c>
      <c r="BE35" s="379">
        <v>5.0000000000000001E-3</v>
      </c>
      <c r="BF35" s="377">
        <v>0.12</v>
      </c>
      <c r="BG35" s="379">
        <v>5.0000000000000001E-3</v>
      </c>
      <c r="BH35" s="379">
        <v>5.0000000000000001E-3</v>
      </c>
      <c r="BI35" s="379">
        <v>5.0000000000000001E-3</v>
      </c>
      <c r="BJ35" s="377">
        <v>2.7E-2</v>
      </c>
      <c r="BK35" s="377">
        <v>1.7999999999999999E-2</v>
      </c>
      <c r="BL35" s="378">
        <v>1.0999999999999999E-2</v>
      </c>
      <c r="BM35" s="376"/>
      <c r="BN35" s="377"/>
      <c r="BO35" s="206">
        <v>5.0000000000000001E-3</v>
      </c>
      <c r="BP35" s="206">
        <v>5.0000000000000001E-3</v>
      </c>
      <c r="BQ35" s="206">
        <v>5.0000000000000001E-3</v>
      </c>
      <c r="BR35" s="37"/>
      <c r="BS35" s="37"/>
      <c r="BT35" s="37"/>
      <c r="BU35" s="86"/>
      <c r="BV35" s="440">
        <v>5.0000000000000001E-3</v>
      </c>
      <c r="BW35" s="189">
        <v>5.0000000000000001E-3</v>
      </c>
      <c r="BX35" s="189">
        <v>5.0000000000000001E-3</v>
      </c>
      <c r="BY35" s="189">
        <v>5.0000000000000001E-3</v>
      </c>
      <c r="BZ35" s="189">
        <v>5.0000000000000001E-3</v>
      </c>
      <c r="CA35" s="189">
        <v>5.0000000000000001E-3</v>
      </c>
      <c r="CB35" s="189">
        <v>5.0000000000000001E-3</v>
      </c>
      <c r="CC35" s="189">
        <v>5.0000000000000001E-3</v>
      </c>
      <c r="CD35" s="37">
        <v>2.9000000000000001E-2</v>
      </c>
      <c r="CE35" s="37"/>
      <c r="CF35" s="37">
        <v>0.05</v>
      </c>
      <c r="CG35" s="37">
        <v>3.5999999999999997E-2</v>
      </c>
      <c r="CH35" s="189">
        <v>5.0000000000000001E-3</v>
      </c>
      <c r="CI35" s="37">
        <v>1.4999999999999999E-2</v>
      </c>
      <c r="CJ35" s="37">
        <v>1.2E-2</v>
      </c>
      <c r="CK35" s="37">
        <v>2.1000000000000001E-2</v>
      </c>
      <c r="CL35" s="37">
        <v>1.2999999999999999E-2</v>
      </c>
      <c r="CM35" s="590"/>
      <c r="CN35" s="587"/>
      <c r="CO35" s="445"/>
      <c r="CP35" s="445"/>
      <c r="CQ35" s="445">
        <v>1.4999999999999999E-2</v>
      </c>
      <c r="CR35" s="446">
        <v>5.0000000000000001E-3</v>
      </c>
      <c r="CS35" s="446">
        <v>5.0000000000000001E-3</v>
      </c>
      <c r="CT35" s="446">
        <v>5.0000000000000001E-3</v>
      </c>
      <c r="CU35" s="446">
        <v>5.0000000000000001E-3</v>
      </c>
      <c r="CV35" s="448">
        <v>1.6E-2</v>
      </c>
      <c r="CW35" s="446">
        <v>5.0000000000000001E-3</v>
      </c>
      <c r="CX35" s="451">
        <v>0.03</v>
      </c>
      <c r="CY35" s="94">
        <v>5.0000000000000001E-3</v>
      </c>
      <c r="CZ35" s="94">
        <v>5.0000000000000001E-3</v>
      </c>
      <c r="DA35" s="94">
        <v>5.0000000000000001E-3</v>
      </c>
      <c r="DB35" s="94">
        <v>5.0000000000000001E-3</v>
      </c>
      <c r="DC35" s="94">
        <v>5.0000000000000001E-3</v>
      </c>
      <c r="DD35" s="94">
        <v>5.0000000000000001E-3</v>
      </c>
      <c r="DE35" s="441"/>
      <c r="DF35" s="442"/>
      <c r="DG35" s="443">
        <v>2.5999999999999999E-2</v>
      </c>
    </row>
    <row r="36" spans="1:111" x14ac:dyDescent="0.25">
      <c r="A36" s="36" t="s">
        <v>83</v>
      </c>
      <c r="B36" s="39" t="s">
        <v>62</v>
      </c>
      <c r="C36" s="40">
        <f t="shared" si="7"/>
        <v>32</v>
      </c>
      <c r="D36" s="72">
        <f t="shared" si="8"/>
        <v>1.2E-2</v>
      </c>
      <c r="E36" s="72">
        <f t="shared" si="9"/>
        <v>0.13090624999999997</v>
      </c>
      <c r="F36" s="72">
        <f t="shared" si="10"/>
        <v>0.73299999999999998</v>
      </c>
      <c r="G36" s="72">
        <f t="shared" si="11"/>
        <v>0.15480671807023569</v>
      </c>
      <c r="H36" s="73">
        <f t="shared" si="12"/>
        <v>0.16850000000000001</v>
      </c>
      <c r="I36" s="270">
        <f t="shared" si="13"/>
        <v>0.26160000000000017</v>
      </c>
      <c r="J36" s="32"/>
      <c r="K36" s="33"/>
      <c r="L36" s="33"/>
      <c r="M36" s="33"/>
      <c r="N36" s="33"/>
      <c r="O36" s="33"/>
      <c r="P36" s="33"/>
      <c r="Q36" s="33"/>
      <c r="R36" s="33"/>
      <c r="S36" s="33"/>
      <c r="T36" s="33"/>
      <c r="U36" s="33"/>
      <c r="V36" s="33"/>
      <c r="W36" s="33"/>
      <c r="X36" s="33"/>
      <c r="Y36" s="33"/>
      <c r="Z36" s="33"/>
      <c r="AA36" s="33"/>
      <c r="AB36" s="33"/>
      <c r="AC36" s="33"/>
      <c r="AD36" s="33"/>
      <c r="AE36" s="33"/>
      <c r="AF36" s="33"/>
      <c r="AG36" s="33"/>
      <c r="AH36" s="32"/>
      <c r="AI36" s="33"/>
      <c r="AJ36" s="33"/>
      <c r="AK36" s="33"/>
      <c r="AL36" s="31"/>
      <c r="AM36" s="32"/>
      <c r="AN36" s="33"/>
      <c r="AO36" s="33"/>
      <c r="AP36" s="33"/>
      <c r="AQ36" s="33"/>
      <c r="AR36" s="33"/>
      <c r="AS36" s="33"/>
      <c r="AT36" s="33"/>
      <c r="AU36" s="33"/>
      <c r="AV36" s="33"/>
      <c r="AW36" s="33"/>
      <c r="AX36" s="33"/>
      <c r="AY36" s="31"/>
      <c r="AZ36" s="32">
        <f>SUM(AZ29:AZ31)+AZ33</f>
        <v>0.09</v>
      </c>
      <c r="BA36" s="33">
        <f>SUM(BA29:BA35)</f>
        <v>0.20399999999999999</v>
      </c>
      <c r="BB36" s="33">
        <f>SUM(BB29:BB31)+BB33+BB34+BB35</f>
        <v>9.7000000000000003E-2</v>
      </c>
      <c r="BC36" s="33">
        <f>BC29</f>
        <v>1.2999999999999999E-2</v>
      </c>
      <c r="BD36" s="33">
        <f>BD27</f>
        <v>1.9E-2</v>
      </c>
      <c r="BE36" s="33">
        <f>BE29</f>
        <v>1.2999999999999999E-2</v>
      </c>
      <c r="BF36" s="33">
        <f>SUM(BF29:BF35)</f>
        <v>0.73299999999999998</v>
      </c>
      <c r="BG36" s="33">
        <f>SUM(BG29:BG31)</f>
        <v>5.3000000000000005E-2</v>
      </c>
      <c r="BH36" s="33">
        <f>SUM(BH29:BH31)+BH33</f>
        <v>5.3999999999999999E-2</v>
      </c>
      <c r="BI36" s="33">
        <f>BI30+BI33</f>
        <v>2.4E-2</v>
      </c>
      <c r="BJ36" s="33">
        <f>SUM(BJ29:BJ31)+BJ33+BJ34+BJ35</f>
        <v>0.52900000000000003</v>
      </c>
      <c r="BK36" s="33">
        <f>SUM(BK29:BK31)+BK33+BK34+BK35</f>
        <v>9.6000000000000002E-2</v>
      </c>
      <c r="BL36" s="31">
        <f>BL30+BL31+BL35</f>
        <v>5.8999999999999997E-2</v>
      </c>
      <c r="BM36" s="32"/>
      <c r="BN36" s="33"/>
      <c r="BO36" s="396">
        <f>BO30+BO31+BO33</f>
        <v>5.4000000000000006E-2</v>
      </c>
      <c r="BP36" s="37"/>
      <c r="BQ36" s="37"/>
      <c r="BR36" s="37"/>
      <c r="BS36" s="37"/>
      <c r="BT36" s="37"/>
      <c r="BU36" s="86"/>
      <c r="BV36" s="36"/>
      <c r="BW36" s="37"/>
      <c r="BX36" s="37">
        <f>SUM(BX30:BX31)+BX33</f>
        <v>5.7000000000000002E-2</v>
      </c>
      <c r="BY36" s="37">
        <f>SUM(BY30:BY33)+BY28</f>
        <v>0.17300000000000001</v>
      </c>
      <c r="BZ36" s="37">
        <f>BZ28+BZ30</f>
        <v>4.1999999999999996E-2</v>
      </c>
      <c r="CA36" s="37">
        <f>CA33</f>
        <v>1.2E-2</v>
      </c>
      <c r="CB36" s="37">
        <f>SUM(CB30:CB31)+CB33</f>
        <v>4.2999999999999997E-2</v>
      </c>
      <c r="CC36" s="37">
        <f>SUM(CC30:CC33)</f>
        <v>6.1000000000000006E-2</v>
      </c>
      <c r="CD36" s="37">
        <f>SUM(CD29:CD31)+CD33+CD34+CD35</f>
        <v>0.19699999999999998</v>
      </c>
      <c r="CE36" s="37"/>
      <c r="CF36" s="37">
        <f>SUM(CF29:CF35)</f>
        <v>0.33900000000000002</v>
      </c>
      <c r="CG36" s="37">
        <f>SUM(CG29:CG33)+CG35</f>
        <v>0.19500000000000001</v>
      </c>
      <c r="CH36" s="37">
        <f>CH31+CH33</f>
        <v>2.3E-2</v>
      </c>
      <c r="CI36" s="37">
        <f>SUM(CI30:CI31)+CI33+CI35</f>
        <v>8.1000000000000003E-2</v>
      </c>
      <c r="CJ36" s="37">
        <f>SUM(CJ29:CJ31)+CJ35</f>
        <v>5.6999999999999995E-2</v>
      </c>
      <c r="CK36" s="37">
        <f>SUM(CK29:CK35)</f>
        <v>0.16700000000000001</v>
      </c>
      <c r="CL36" s="37">
        <f>SUM(CL29:CL31)+CL35</f>
        <v>8.1000000000000003E-2</v>
      </c>
      <c r="CM36" s="590"/>
      <c r="CN36" s="587"/>
      <c r="CO36" s="445"/>
      <c r="CP36" s="445"/>
      <c r="CQ36" s="445">
        <f>SUM(CQ29:CQ31)+CQ33+CQ35</f>
        <v>0.13500000000000001</v>
      </c>
      <c r="CR36" s="445"/>
      <c r="CS36" s="445"/>
      <c r="CT36" s="446"/>
      <c r="CU36" s="446"/>
      <c r="CV36" s="448">
        <f>SUM(CV29:CV31)+CV33+CV35</f>
        <v>8.7999999999999995E-2</v>
      </c>
      <c r="CW36" s="448"/>
      <c r="CX36" s="451">
        <f>SUM(CX29:CX35)</f>
        <v>0.26800000000000002</v>
      </c>
      <c r="DE36" s="198"/>
      <c r="DF36" s="396"/>
      <c r="DG36" s="398">
        <f>SUM(DG33:DG35)+DG31</f>
        <v>0.13200000000000001</v>
      </c>
    </row>
    <row r="37" spans="1:111" x14ac:dyDescent="0.25">
      <c r="A37" s="44"/>
      <c r="B37" s="39"/>
      <c r="C37" s="40"/>
      <c r="D37" s="74"/>
      <c r="E37" s="74"/>
      <c r="F37" s="74"/>
      <c r="G37" s="74"/>
      <c r="H37" s="74"/>
      <c r="I37" s="118"/>
      <c r="J37" s="32"/>
      <c r="K37" s="33"/>
      <c r="L37" s="33"/>
      <c r="M37" s="33"/>
      <c r="N37" s="33"/>
      <c r="O37" s="33"/>
      <c r="P37" s="33"/>
      <c r="Q37" s="33"/>
      <c r="R37" s="33"/>
      <c r="S37" s="33"/>
      <c r="T37" s="33"/>
      <c r="U37" s="33"/>
      <c r="V37" s="33"/>
      <c r="W37" s="33"/>
      <c r="X37" s="33"/>
      <c r="Y37" s="33"/>
      <c r="Z37" s="33"/>
      <c r="AA37" s="33"/>
      <c r="AB37" s="33"/>
      <c r="AC37" s="33"/>
      <c r="AD37" s="33"/>
      <c r="AE37" s="33"/>
      <c r="AF37" s="33"/>
      <c r="AG37" s="33"/>
      <c r="AH37" s="32"/>
      <c r="AI37" s="33"/>
      <c r="AJ37" s="33"/>
      <c r="AK37" s="33"/>
      <c r="AL37" s="31"/>
      <c r="AM37" s="32"/>
      <c r="AN37" s="33"/>
      <c r="AO37" s="33"/>
      <c r="AP37" s="33"/>
      <c r="AQ37" s="33"/>
      <c r="AR37" s="33"/>
      <c r="AS37" s="33"/>
      <c r="AT37" s="33"/>
      <c r="AU37" s="33"/>
      <c r="AV37" s="33"/>
      <c r="AW37" s="33"/>
      <c r="AX37" s="33"/>
      <c r="AY37" s="31"/>
      <c r="AZ37" s="32"/>
      <c r="BA37" s="33"/>
      <c r="BB37" s="33"/>
      <c r="BC37" s="33"/>
      <c r="BD37" s="33"/>
      <c r="BE37" s="33"/>
      <c r="BF37" s="33"/>
      <c r="BG37" s="33"/>
      <c r="BH37" s="33"/>
      <c r="BI37" s="33"/>
      <c r="BJ37" s="33"/>
      <c r="BK37" s="33"/>
      <c r="BL37" s="31"/>
      <c r="BM37" s="32"/>
      <c r="BN37" s="33"/>
      <c r="BO37" s="33"/>
      <c r="BP37" s="37"/>
      <c r="BQ37" s="37"/>
      <c r="BR37" s="37"/>
      <c r="BS37" s="37"/>
      <c r="BT37" s="37"/>
      <c r="BU37" s="86"/>
      <c r="BV37" s="36"/>
      <c r="BW37" s="37"/>
      <c r="BX37" s="37"/>
      <c r="BY37" s="37"/>
      <c r="BZ37" s="37"/>
      <c r="CA37" s="37"/>
      <c r="CB37" s="37"/>
      <c r="CC37" s="37"/>
      <c r="CD37" s="37"/>
      <c r="CE37" s="37"/>
      <c r="CF37" s="37"/>
      <c r="CG37" s="37"/>
      <c r="CH37" s="37"/>
      <c r="CI37" s="37"/>
      <c r="CJ37" s="37"/>
      <c r="CK37" s="37"/>
      <c r="CL37" s="37"/>
      <c r="CM37" s="590"/>
      <c r="CN37" s="587"/>
      <c r="CO37" s="445"/>
      <c r="CP37" s="445"/>
      <c r="CQ37" s="445"/>
      <c r="CR37" s="445"/>
      <c r="CS37" s="445"/>
      <c r="CT37" s="446"/>
      <c r="CU37" s="446"/>
      <c r="CV37" s="448"/>
      <c r="CW37" s="448"/>
      <c r="CX37" s="451"/>
      <c r="DE37" s="198"/>
      <c r="DF37" s="396"/>
      <c r="DG37" s="398"/>
    </row>
    <row r="38" spans="1:111" x14ac:dyDescent="0.25">
      <c r="A38" s="25" t="s">
        <v>84</v>
      </c>
      <c r="B38" s="39"/>
      <c r="C38" s="40"/>
      <c r="D38" s="74"/>
      <c r="E38" s="74"/>
      <c r="F38" s="74"/>
      <c r="G38" s="74"/>
      <c r="H38" s="74"/>
      <c r="I38" s="118"/>
      <c r="J38" s="32"/>
      <c r="K38" s="33"/>
      <c r="L38" s="33"/>
      <c r="M38" s="33"/>
      <c r="N38" s="33"/>
      <c r="O38" s="33"/>
      <c r="P38" s="33"/>
      <c r="Q38" s="33"/>
      <c r="R38" s="33"/>
      <c r="S38" s="33"/>
      <c r="T38" s="33"/>
      <c r="U38" s="33"/>
      <c r="V38" s="33"/>
      <c r="W38" s="33"/>
      <c r="X38" s="33"/>
      <c r="Y38" s="33"/>
      <c r="Z38" s="33"/>
      <c r="AA38" s="33"/>
      <c r="AB38" s="33"/>
      <c r="AC38" s="33"/>
      <c r="AD38" s="33"/>
      <c r="AE38" s="33"/>
      <c r="AF38" s="33"/>
      <c r="AG38" s="33"/>
      <c r="AH38" s="32"/>
      <c r="AI38" s="33"/>
      <c r="AJ38" s="33"/>
      <c r="AK38" s="33"/>
      <c r="AL38" s="31"/>
      <c r="AM38" s="32"/>
      <c r="AN38" s="33"/>
      <c r="AO38" s="33"/>
      <c r="AP38" s="33"/>
      <c r="AQ38" s="33"/>
      <c r="AR38" s="33"/>
      <c r="AS38" s="33"/>
      <c r="AT38" s="33"/>
      <c r="AU38" s="33"/>
      <c r="AV38" s="33"/>
      <c r="AW38" s="33"/>
      <c r="AX38" s="33"/>
      <c r="AY38" s="31"/>
      <c r="AZ38" s="32"/>
      <c r="BA38" s="33"/>
      <c r="BB38" s="33"/>
      <c r="BC38" s="33"/>
      <c r="BD38" s="33"/>
      <c r="BE38" s="33"/>
      <c r="BF38" s="33"/>
      <c r="BG38" s="33"/>
      <c r="BH38" s="33"/>
      <c r="BI38" s="33"/>
      <c r="BJ38" s="33"/>
      <c r="BK38" s="33"/>
      <c r="BL38" s="31"/>
      <c r="BM38" s="32"/>
      <c r="BN38" s="33"/>
      <c r="BO38" s="33"/>
      <c r="BP38" s="37"/>
      <c r="BQ38" s="37"/>
      <c r="BR38" s="37"/>
      <c r="BS38" s="37"/>
      <c r="BT38" s="37"/>
      <c r="BU38" s="86"/>
      <c r="BV38" s="36"/>
      <c r="BW38" s="37"/>
      <c r="BX38" s="37"/>
      <c r="BY38" s="37"/>
      <c r="BZ38" s="37"/>
      <c r="CA38" s="37"/>
      <c r="CB38" s="37"/>
      <c r="CC38" s="37"/>
      <c r="CD38" s="37"/>
      <c r="CE38" s="37"/>
      <c r="CF38" s="37"/>
      <c r="CG38" s="37"/>
      <c r="CH38" s="37"/>
      <c r="CI38" s="37"/>
      <c r="CJ38" s="37"/>
      <c r="CK38" s="37"/>
      <c r="CL38" s="37"/>
      <c r="CM38" s="590"/>
      <c r="CN38" s="587"/>
      <c r="CO38" s="445"/>
      <c r="CP38" s="445"/>
      <c r="CQ38" s="445"/>
      <c r="CR38" s="445"/>
      <c r="CS38" s="445"/>
      <c r="CT38" s="446"/>
      <c r="CU38" s="446"/>
      <c r="CV38" s="448"/>
      <c r="CW38" s="448"/>
      <c r="CX38" s="451"/>
      <c r="DE38" s="198"/>
      <c r="DF38" s="396"/>
      <c r="DG38" s="398"/>
    </row>
    <row r="39" spans="1:111" x14ac:dyDescent="0.25">
      <c r="A39" s="36" t="s">
        <v>86</v>
      </c>
      <c r="B39" s="39" t="s">
        <v>62</v>
      </c>
      <c r="C39" s="40">
        <f>COUNT(J39:DG39)</f>
        <v>49</v>
      </c>
      <c r="D39" s="72">
        <f>MIN(J39:DG39)</f>
        <v>0.05</v>
      </c>
      <c r="E39" s="72">
        <f>AVERAGE(J39:DG39)</f>
        <v>0.20510204081632655</v>
      </c>
      <c r="F39" s="72">
        <f>MAX(J39:DG39)</f>
        <v>0.45</v>
      </c>
      <c r="G39" s="72">
        <f>STDEV(J39:DG39)</f>
        <v>9.3677693204314225E-2</v>
      </c>
      <c r="H39" s="72">
        <f>PERCENTILE(J39:DG39,0.75)</f>
        <v>0.25</v>
      </c>
      <c r="I39" s="274">
        <f>PERCENTILE(J39:DG39,0.9)</f>
        <v>0.25</v>
      </c>
      <c r="J39" s="32"/>
      <c r="K39" s="33"/>
      <c r="L39" s="33"/>
      <c r="M39" s="33"/>
      <c r="N39" s="33"/>
      <c r="O39" s="33"/>
      <c r="P39" s="33"/>
      <c r="Q39" s="33"/>
      <c r="R39" s="33"/>
      <c r="S39" s="68">
        <v>0.25</v>
      </c>
      <c r="T39" s="68">
        <v>0.25</v>
      </c>
      <c r="U39" s="68">
        <v>0.25</v>
      </c>
      <c r="V39" s="68"/>
      <c r="W39" s="68"/>
      <c r="X39" s="68">
        <v>0.25</v>
      </c>
      <c r="Y39" s="68">
        <v>0.25</v>
      </c>
      <c r="Z39" s="68">
        <v>0.25</v>
      </c>
      <c r="AA39" s="68"/>
      <c r="AB39" s="68"/>
      <c r="AC39" s="68">
        <v>0.25</v>
      </c>
      <c r="AD39" s="68">
        <v>0.25</v>
      </c>
      <c r="AE39" s="68"/>
      <c r="AF39" s="68"/>
      <c r="AG39" s="68">
        <v>0.25</v>
      </c>
      <c r="AH39" s="403">
        <v>0.45</v>
      </c>
      <c r="AI39" s="96">
        <v>0.05</v>
      </c>
      <c r="AJ39" s="96">
        <v>0.05</v>
      </c>
      <c r="AK39" s="96">
        <v>0.05</v>
      </c>
      <c r="AL39" s="69">
        <v>0.05</v>
      </c>
      <c r="AM39" s="95"/>
      <c r="AN39" s="96"/>
      <c r="AO39" s="96"/>
      <c r="AP39" s="96"/>
      <c r="AQ39" s="96"/>
      <c r="AR39" s="96"/>
      <c r="AS39" s="96"/>
      <c r="AT39" s="96"/>
      <c r="AU39" s="96"/>
      <c r="AV39" s="96"/>
      <c r="AW39" s="96"/>
      <c r="AX39" s="96"/>
      <c r="AY39" s="69"/>
      <c r="AZ39" s="385"/>
      <c r="BA39" s="96">
        <v>0.25</v>
      </c>
      <c r="BB39" s="96">
        <v>0.25</v>
      </c>
      <c r="BC39" s="96">
        <v>0.25</v>
      </c>
      <c r="BD39" s="96">
        <v>0.25</v>
      </c>
      <c r="BE39" s="96">
        <v>0.25</v>
      </c>
      <c r="BF39" s="96">
        <v>0.25</v>
      </c>
      <c r="BG39" s="96">
        <v>0.25</v>
      </c>
      <c r="BH39" s="96">
        <v>0.25</v>
      </c>
      <c r="BI39" s="96">
        <v>0.25</v>
      </c>
      <c r="BJ39" s="96">
        <v>0.25</v>
      </c>
      <c r="BK39" s="96">
        <v>0.25</v>
      </c>
      <c r="BL39" s="69">
        <v>0.25</v>
      </c>
      <c r="BM39" s="95"/>
      <c r="BN39" s="96"/>
      <c r="BO39" s="206">
        <v>0.25</v>
      </c>
      <c r="BP39" s="206">
        <v>0.25</v>
      </c>
      <c r="BQ39" s="206">
        <v>0.25</v>
      </c>
      <c r="BR39" s="37"/>
      <c r="BS39" s="37"/>
      <c r="BT39" s="37"/>
      <c r="BU39" s="86"/>
      <c r="BV39" s="440">
        <v>0.05</v>
      </c>
      <c r="BW39" s="189">
        <v>0.05</v>
      </c>
      <c r="BX39" s="189">
        <v>0.05</v>
      </c>
      <c r="BY39" s="189">
        <v>0.05</v>
      </c>
      <c r="BZ39" s="189">
        <v>0.25</v>
      </c>
      <c r="CA39" s="189">
        <v>0.25</v>
      </c>
      <c r="CB39" s="189">
        <v>0.25</v>
      </c>
      <c r="CC39" s="189">
        <v>0.25</v>
      </c>
      <c r="CD39" s="189">
        <v>0.25</v>
      </c>
      <c r="CE39" s="37"/>
      <c r="CF39" s="189">
        <v>0.25</v>
      </c>
      <c r="CG39" s="189">
        <v>0.25</v>
      </c>
      <c r="CH39" s="189">
        <v>0.25</v>
      </c>
      <c r="CI39" s="189">
        <v>0.25</v>
      </c>
      <c r="CJ39" s="189">
        <v>0.25</v>
      </c>
      <c r="CK39" s="189">
        <v>0.25</v>
      </c>
      <c r="CL39" s="189">
        <v>0.25</v>
      </c>
      <c r="CM39" s="591">
        <v>0.05</v>
      </c>
      <c r="CN39" s="588">
        <v>0.05</v>
      </c>
      <c r="CO39" s="446">
        <v>0.05</v>
      </c>
      <c r="CP39" s="446">
        <v>0.05</v>
      </c>
      <c r="CQ39" s="445"/>
      <c r="CR39" s="445"/>
      <c r="CS39" s="445"/>
      <c r="CT39" s="446"/>
      <c r="CU39" s="446"/>
      <c r="CV39" s="448"/>
      <c r="CW39" s="448"/>
      <c r="CX39" s="451"/>
      <c r="DE39" s="198"/>
      <c r="DF39" s="396"/>
      <c r="DG39" s="398"/>
    </row>
    <row r="40" spans="1:111" x14ac:dyDescent="0.25">
      <c r="A40" s="36" t="s">
        <v>88</v>
      </c>
      <c r="B40" s="39" t="s">
        <v>62</v>
      </c>
      <c r="C40" s="40">
        <f>COUNT(J40:DG40)</f>
        <v>49</v>
      </c>
      <c r="D40" s="72">
        <f>MIN(J40:DG40)</f>
        <v>0.05</v>
      </c>
      <c r="E40" s="72">
        <f>AVERAGE(J40:DG40)</f>
        <v>0.10448979591836728</v>
      </c>
      <c r="F40" s="72">
        <f>MAX(J40:DG40)</f>
        <v>0.42</v>
      </c>
      <c r="G40" s="73">
        <f>STDEV(J40:DG40)</f>
        <v>9.5896237858292127E-2</v>
      </c>
      <c r="H40" s="72">
        <f>PERCENTILE(J40:DG40,0.75)</f>
        <v>0.15</v>
      </c>
      <c r="I40" s="274">
        <f>PERCENTILE(J40:DG40,0.9)</f>
        <v>0.25</v>
      </c>
      <c r="J40" s="67"/>
      <c r="K40" s="68"/>
      <c r="L40" s="68"/>
      <c r="M40" s="68"/>
      <c r="N40" s="68"/>
      <c r="O40" s="68"/>
      <c r="P40" s="68"/>
      <c r="Q40" s="68"/>
      <c r="R40" s="68"/>
      <c r="S40" s="68">
        <v>0.05</v>
      </c>
      <c r="T40" s="68">
        <v>0.05</v>
      </c>
      <c r="U40" s="68">
        <v>0.05</v>
      </c>
      <c r="V40" s="68"/>
      <c r="W40" s="68"/>
      <c r="X40" s="68">
        <v>0.05</v>
      </c>
      <c r="Y40" s="68">
        <v>0.05</v>
      </c>
      <c r="Z40" s="68">
        <v>0.05</v>
      </c>
      <c r="AA40" s="68"/>
      <c r="AB40" s="68"/>
      <c r="AC40" s="68">
        <v>0.05</v>
      </c>
      <c r="AD40" s="68">
        <v>0.05</v>
      </c>
      <c r="AE40" s="68"/>
      <c r="AF40" s="68"/>
      <c r="AG40" s="68">
        <v>0.05</v>
      </c>
      <c r="AH40" s="403">
        <v>0.15</v>
      </c>
      <c r="AI40" s="96">
        <v>0.05</v>
      </c>
      <c r="AJ40" s="96">
        <v>0.05</v>
      </c>
      <c r="AK40" s="96">
        <v>0.05</v>
      </c>
      <c r="AL40" s="69">
        <v>0.05</v>
      </c>
      <c r="AM40" s="95"/>
      <c r="AN40" s="96"/>
      <c r="AO40" s="96"/>
      <c r="AP40" s="96"/>
      <c r="AQ40" s="96"/>
      <c r="AR40" s="96"/>
      <c r="AS40" s="96"/>
      <c r="AT40" s="96"/>
      <c r="AU40" s="96"/>
      <c r="AV40" s="96"/>
      <c r="AW40" s="96"/>
      <c r="AX40" s="96"/>
      <c r="AY40" s="69"/>
      <c r="AZ40" s="385"/>
      <c r="BA40" s="96">
        <v>0.25</v>
      </c>
      <c r="BB40" s="96">
        <v>0.25</v>
      </c>
      <c r="BC40" s="96">
        <v>0.25</v>
      </c>
      <c r="BD40" s="96">
        <v>0.25</v>
      </c>
      <c r="BE40" s="96">
        <v>0.25</v>
      </c>
      <c r="BF40" s="96">
        <v>0.25</v>
      </c>
      <c r="BG40" s="96">
        <v>0.25</v>
      </c>
      <c r="BH40" s="285">
        <v>0.42</v>
      </c>
      <c r="BI40" s="96">
        <v>0.25</v>
      </c>
      <c r="BJ40" s="96">
        <v>0.25</v>
      </c>
      <c r="BK40" s="96">
        <v>0.25</v>
      </c>
      <c r="BL40" s="69">
        <v>0.25</v>
      </c>
      <c r="BM40" s="95"/>
      <c r="BN40" s="96"/>
      <c r="BO40" s="206">
        <v>0.05</v>
      </c>
      <c r="BP40" s="206">
        <v>0.05</v>
      </c>
      <c r="BQ40" s="206">
        <v>0.05</v>
      </c>
      <c r="BR40" s="37"/>
      <c r="BS40" s="37"/>
      <c r="BT40" s="37"/>
      <c r="BU40" s="86"/>
      <c r="BV40" s="440">
        <v>0.05</v>
      </c>
      <c r="BW40" s="189">
        <v>0.05</v>
      </c>
      <c r="BX40" s="189">
        <v>0.05</v>
      </c>
      <c r="BY40" s="189">
        <v>0.05</v>
      </c>
      <c r="BZ40" s="189">
        <v>0.05</v>
      </c>
      <c r="CA40" s="189">
        <v>0.05</v>
      </c>
      <c r="CB40" s="189">
        <v>0.05</v>
      </c>
      <c r="CC40" s="189">
        <v>0.05</v>
      </c>
      <c r="CD40" s="189">
        <v>0.05</v>
      </c>
      <c r="CE40" s="37"/>
      <c r="CF40" s="189">
        <v>0.05</v>
      </c>
      <c r="CG40" s="189">
        <v>0.05</v>
      </c>
      <c r="CH40" s="189">
        <v>0.05</v>
      </c>
      <c r="CI40" s="189">
        <v>0.05</v>
      </c>
      <c r="CJ40" s="189">
        <v>0.05</v>
      </c>
      <c r="CK40" s="189">
        <v>0.05</v>
      </c>
      <c r="CL40" s="189">
        <v>0.05</v>
      </c>
      <c r="CM40" s="591">
        <v>0.05</v>
      </c>
      <c r="CN40" s="588">
        <v>0.05</v>
      </c>
      <c r="CO40" s="446">
        <v>0.05</v>
      </c>
      <c r="CP40" s="446">
        <v>0.05</v>
      </c>
      <c r="CQ40" s="445"/>
      <c r="CR40" s="445"/>
      <c r="CS40" s="445"/>
      <c r="CT40" s="446"/>
      <c r="CU40" s="446"/>
      <c r="CV40" s="448"/>
      <c r="CW40" s="448"/>
      <c r="CX40" s="451"/>
      <c r="DE40" s="198"/>
      <c r="DF40" s="396"/>
      <c r="DG40" s="398"/>
    </row>
    <row r="41" spans="1:111" x14ac:dyDescent="0.25">
      <c r="A41" s="36" t="s">
        <v>89</v>
      </c>
      <c r="B41" s="39" t="s">
        <v>62</v>
      </c>
      <c r="C41" s="40">
        <f>COUNT(J41:DG41)</f>
        <v>65</v>
      </c>
      <c r="D41" s="72">
        <f>MIN(J41:DG41)</f>
        <v>0.05</v>
      </c>
      <c r="E41" s="72">
        <f>AVERAGE(J41:DG41)</f>
        <v>0.93276923076923046</v>
      </c>
      <c r="F41" s="71">
        <f>MAX(J41:DG41)</f>
        <v>6</v>
      </c>
      <c r="G41" s="71">
        <f>STDEV(J41:DG41)</f>
        <v>1.0200452007330174</v>
      </c>
      <c r="H41" s="71">
        <f>PERCENTILE(J41:DG41,0.75)</f>
        <v>1.2</v>
      </c>
      <c r="I41" s="287">
        <f>PERCENTILE(J41:DG41,0.9)</f>
        <v>1.9200000000000004</v>
      </c>
      <c r="J41" s="32"/>
      <c r="K41" s="33"/>
      <c r="L41" s="33"/>
      <c r="M41" s="33"/>
      <c r="N41" s="33"/>
      <c r="O41" s="33"/>
      <c r="P41" s="33"/>
      <c r="Q41" s="33"/>
      <c r="R41" s="33"/>
      <c r="S41" s="33">
        <v>1.3</v>
      </c>
      <c r="T41" s="33">
        <v>1.5</v>
      </c>
      <c r="U41" s="33">
        <v>2.7</v>
      </c>
      <c r="V41" s="33"/>
      <c r="W41" s="33"/>
      <c r="X41" s="33">
        <v>0.72</v>
      </c>
      <c r="Y41" s="33">
        <v>0.72</v>
      </c>
      <c r="Z41" s="33">
        <v>0.75</v>
      </c>
      <c r="AA41" s="33"/>
      <c r="AB41" s="33"/>
      <c r="AC41" s="33">
        <v>0.69</v>
      </c>
      <c r="AD41" s="68">
        <v>0.25</v>
      </c>
      <c r="AE41" s="33"/>
      <c r="AF41" s="33"/>
      <c r="AG41" s="33">
        <v>0.73</v>
      </c>
      <c r="AH41" s="403">
        <v>1.7</v>
      </c>
      <c r="AI41" s="96">
        <v>0.05</v>
      </c>
      <c r="AJ41" s="96">
        <v>0.05</v>
      </c>
      <c r="AK41" s="96">
        <v>0.05</v>
      </c>
      <c r="AL41" s="69">
        <v>0.05</v>
      </c>
      <c r="AM41" s="95"/>
      <c r="AN41" s="96"/>
      <c r="AO41" s="96"/>
      <c r="AP41" s="96"/>
      <c r="AQ41" s="96"/>
      <c r="AR41" s="96"/>
      <c r="AS41" s="96"/>
      <c r="AT41" s="96"/>
      <c r="AU41" s="96"/>
      <c r="AV41" s="96"/>
      <c r="AW41" s="96"/>
      <c r="AX41" s="96"/>
      <c r="AY41" s="69"/>
      <c r="AZ41" s="385">
        <v>2</v>
      </c>
      <c r="BA41" s="285">
        <v>0.52</v>
      </c>
      <c r="BB41" s="96">
        <v>0.25</v>
      </c>
      <c r="BC41" s="96">
        <v>0.25</v>
      </c>
      <c r="BD41" s="96">
        <v>0.25</v>
      </c>
      <c r="BE41" s="96">
        <v>0.25</v>
      </c>
      <c r="BF41" s="285">
        <v>6</v>
      </c>
      <c r="BG41" s="285">
        <v>1.8</v>
      </c>
      <c r="BH41" s="285">
        <v>4</v>
      </c>
      <c r="BI41" s="285">
        <v>0.91</v>
      </c>
      <c r="BJ41" s="285">
        <v>0.36</v>
      </c>
      <c r="BK41" s="285">
        <v>1.2</v>
      </c>
      <c r="BL41" s="386">
        <v>0.37</v>
      </c>
      <c r="BM41" s="385"/>
      <c r="BN41" s="285"/>
      <c r="BO41" s="203">
        <v>0.56000000000000005</v>
      </c>
      <c r="BP41" s="203">
        <v>0.48</v>
      </c>
      <c r="BQ41" s="203">
        <v>0.13</v>
      </c>
      <c r="BR41" s="37"/>
      <c r="BS41" s="37"/>
      <c r="BT41" s="37"/>
      <c r="BU41" s="86"/>
      <c r="BV41" s="36">
        <v>0.38</v>
      </c>
      <c r="BW41" s="37">
        <v>0.18</v>
      </c>
      <c r="BX41" s="37">
        <v>0.15</v>
      </c>
      <c r="BY41" s="37">
        <v>0.64</v>
      </c>
      <c r="BZ41" s="37">
        <v>0.14000000000000001</v>
      </c>
      <c r="CA41" s="37">
        <v>0.69</v>
      </c>
      <c r="CB41" s="37">
        <v>0.65</v>
      </c>
      <c r="CC41" s="37">
        <v>0.92</v>
      </c>
      <c r="CD41" s="37">
        <v>0.59</v>
      </c>
      <c r="CE41" s="37"/>
      <c r="CF41" s="37">
        <v>1.7</v>
      </c>
      <c r="CG41" s="37">
        <v>0.78</v>
      </c>
      <c r="CH41" s="37">
        <v>0.85</v>
      </c>
      <c r="CI41" s="37">
        <v>0.69</v>
      </c>
      <c r="CJ41" s="37">
        <v>0.56999999999999995</v>
      </c>
      <c r="CK41" s="37">
        <v>1.3</v>
      </c>
      <c r="CL41" s="37">
        <v>0.39</v>
      </c>
      <c r="CM41" s="590">
        <v>0.82</v>
      </c>
      <c r="CN41" s="587">
        <v>1.3</v>
      </c>
      <c r="CO41" s="445">
        <v>1.1000000000000001</v>
      </c>
      <c r="CP41" s="445">
        <v>3.1</v>
      </c>
      <c r="CQ41" s="445">
        <v>2.2999999999999998</v>
      </c>
      <c r="CR41" s="445">
        <v>0.91</v>
      </c>
      <c r="CS41" s="445">
        <v>1.4</v>
      </c>
      <c r="CT41" s="448">
        <v>0.53</v>
      </c>
      <c r="CU41" s="448">
        <v>0.55000000000000004</v>
      </c>
      <c r="CV41" s="448">
        <v>0.7</v>
      </c>
      <c r="CW41" s="448">
        <v>0.05</v>
      </c>
      <c r="CX41" s="451">
        <v>0.51</v>
      </c>
      <c r="CY41" s="458">
        <v>1.4</v>
      </c>
      <c r="CZ41" s="458">
        <v>0.28999999999999998</v>
      </c>
      <c r="DA41" s="458">
        <v>0.47</v>
      </c>
      <c r="DB41" s="458">
        <v>0.73</v>
      </c>
      <c r="DC41" s="459">
        <v>0.05</v>
      </c>
      <c r="DD41" s="460">
        <v>0.31</v>
      </c>
      <c r="DE41" s="198"/>
      <c r="DF41" s="396"/>
      <c r="DG41" s="398">
        <v>2.9</v>
      </c>
    </row>
    <row r="42" spans="1:111" x14ac:dyDescent="0.25">
      <c r="A42" s="36" t="s">
        <v>90</v>
      </c>
      <c r="B42" s="39" t="s">
        <v>62</v>
      </c>
      <c r="C42" s="40">
        <f>COUNT(J42:DG42)</f>
        <v>40</v>
      </c>
      <c r="D42" s="72">
        <f>MIN(J42:DG42)</f>
        <v>0.05</v>
      </c>
      <c r="E42" s="72">
        <f>AVERAGE(J42:DG42)</f>
        <v>0.13274999999999992</v>
      </c>
      <c r="F42" s="72">
        <f>MAX(J42:DG42)</f>
        <v>0.69</v>
      </c>
      <c r="G42" s="72">
        <f>STDEV(J42:DG42)</f>
        <v>0.14058463095779158</v>
      </c>
      <c r="H42" s="72">
        <f>PERCENTILE(J42:DG42,0.75)</f>
        <v>0.25</v>
      </c>
      <c r="I42" s="274">
        <f>PERCENTILE(J42:DG42,0.9)</f>
        <v>0.25</v>
      </c>
      <c r="J42" s="67"/>
      <c r="K42" s="68"/>
      <c r="L42" s="68"/>
      <c r="M42" s="68"/>
      <c r="N42" s="68"/>
      <c r="O42" s="68"/>
      <c r="P42" s="68"/>
      <c r="Q42" s="68"/>
      <c r="R42" s="68"/>
      <c r="S42" s="68">
        <v>0.05</v>
      </c>
      <c r="T42" s="68">
        <v>0.05</v>
      </c>
      <c r="U42" s="68">
        <v>0.1</v>
      </c>
      <c r="V42" s="68"/>
      <c r="W42" s="68"/>
      <c r="X42" s="68">
        <v>0.05</v>
      </c>
      <c r="Y42" s="68">
        <v>0.05</v>
      </c>
      <c r="Z42" s="68">
        <v>0.05</v>
      </c>
      <c r="AA42" s="68"/>
      <c r="AB42" s="68"/>
      <c r="AC42" s="68">
        <v>0.1</v>
      </c>
      <c r="AD42" s="68">
        <v>0.05</v>
      </c>
      <c r="AE42" s="68"/>
      <c r="AF42" s="68"/>
      <c r="AG42" s="68">
        <v>0.05</v>
      </c>
      <c r="AH42" s="32"/>
      <c r="AI42" s="33"/>
      <c r="AJ42" s="33"/>
      <c r="AK42" s="33"/>
      <c r="AL42" s="31"/>
      <c r="AM42" s="32"/>
      <c r="AN42" s="33"/>
      <c r="AO42" s="33"/>
      <c r="AP42" s="33"/>
      <c r="AQ42" s="33"/>
      <c r="AR42" s="33"/>
      <c r="AS42" s="33"/>
      <c r="AT42" s="33"/>
      <c r="AU42" s="33"/>
      <c r="AV42" s="33"/>
      <c r="AW42" s="33"/>
      <c r="AX42" s="33"/>
      <c r="AY42" s="31"/>
      <c r="AZ42" s="387"/>
      <c r="BA42" s="96">
        <v>0.25</v>
      </c>
      <c r="BB42" s="96">
        <v>0.25</v>
      </c>
      <c r="BC42" s="96">
        <v>0.25</v>
      </c>
      <c r="BD42" s="96">
        <v>0.25</v>
      </c>
      <c r="BE42" s="96">
        <v>0.25</v>
      </c>
      <c r="BF42" s="130">
        <v>0.32</v>
      </c>
      <c r="BG42" s="130">
        <v>0.69</v>
      </c>
      <c r="BH42" s="130">
        <v>0.49</v>
      </c>
      <c r="BI42" s="96">
        <v>0.25</v>
      </c>
      <c r="BJ42" s="96">
        <v>0.25</v>
      </c>
      <c r="BK42" s="96">
        <v>0.25</v>
      </c>
      <c r="BL42" s="69">
        <v>0.25</v>
      </c>
      <c r="BM42" s="387"/>
      <c r="BN42" s="130"/>
      <c r="BO42" s="206">
        <v>0.05</v>
      </c>
      <c r="BP42" s="206">
        <v>0.05</v>
      </c>
      <c r="BQ42" s="206">
        <v>0.05</v>
      </c>
      <c r="BR42" s="37"/>
      <c r="BS42" s="37"/>
      <c r="BT42" s="37"/>
      <c r="BU42" s="86"/>
      <c r="BV42" s="36"/>
      <c r="BW42" s="37"/>
      <c r="BX42" s="37"/>
      <c r="BY42" s="37"/>
      <c r="BZ42" s="189">
        <v>0.05</v>
      </c>
      <c r="CA42" s="37">
        <v>0.11</v>
      </c>
      <c r="CB42" s="189">
        <v>0.05</v>
      </c>
      <c r="CC42" s="189">
        <v>0.05</v>
      </c>
      <c r="CD42" s="189">
        <v>0.05</v>
      </c>
      <c r="CE42" s="37"/>
      <c r="CF42" s="189">
        <v>0.05</v>
      </c>
      <c r="CG42" s="189">
        <v>0.05</v>
      </c>
      <c r="CH42" s="189">
        <v>0.05</v>
      </c>
      <c r="CI42" s="189">
        <v>0.05</v>
      </c>
      <c r="CJ42" s="189">
        <v>0.05</v>
      </c>
      <c r="CK42" s="189">
        <v>0.05</v>
      </c>
      <c r="CL42" s="189">
        <v>0.05</v>
      </c>
      <c r="CM42" s="591">
        <v>0.05</v>
      </c>
      <c r="CN42" s="588">
        <v>0.05</v>
      </c>
      <c r="CO42" s="446">
        <v>0.05</v>
      </c>
      <c r="CP42" s="446">
        <v>0.05</v>
      </c>
      <c r="CQ42" s="445"/>
      <c r="CR42" s="445"/>
      <c r="CS42" s="445"/>
      <c r="CT42" s="448"/>
      <c r="CU42" s="448"/>
      <c r="CV42" s="448"/>
      <c r="CW42" s="448"/>
      <c r="CX42" s="451"/>
      <c r="CY42" s="460"/>
      <c r="CZ42" s="458"/>
      <c r="DA42" s="458"/>
      <c r="DB42" s="458"/>
      <c r="DC42" s="459"/>
      <c r="DD42" s="460"/>
      <c r="DE42" s="198"/>
      <c r="DF42" s="396"/>
      <c r="DG42" s="398"/>
    </row>
    <row r="43" spans="1:111" x14ac:dyDescent="0.25">
      <c r="A43" s="36"/>
      <c r="B43" s="39"/>
      <c r="C43" s="40"/>
      <c r="D43" s="74"/>
      <c r="E43" s="74"/>
      <c r="F43" s="74"/>
      <c r="G43" s="74"/>
      <c r="H43" s="74"/>
      <c r="I43" s="118"/>
      <c r="J43" s="32"/>
      <c r="K43" s="33"/>
      <c r="L43" s="33"/>
      <c r="M43" s="33"/>
      <c r="N43" s="33"/>
      <c r="O43" s="33"/>
      <c r="P43" s="33"/>
      <c r="Q43" s="33"/>
      <c r="R43" s="33"/>
      <c r="S43" s="33"/>
      <c r="T43" s="33"/>
      <c r="U43" s="33"/>
      <c r="V43" s="33"/>
      <c r="W43" s="33"/>
      <c r="X43" s="33"/>
      <c r="Y43" s="33"/>
      <c r="Z43" s="33"/>
      <c r="AA43" s="33"/>
      <c r="AB43" s="33"/>
      <c r="AC43" s="33"/>
      <c r="AD43" s="33"/>
      <c r="AE43" s="33"/>
      <c r="AF43" s="33"/>
      <c r="AG43" s="33"/>
      <c r="AH43" s="32"/>
      <c r="AI43" s="33"/>
      <c r="AJ43" s="33"/>
      <c r="AK43" s="33"/>
      <c r="AL43" s="31"/>
      <c r="AM43" s="32"/>
      <c r="AN43" s="33"/>
      <c r="AO43" s="33"/>
      <c r="AP43" s="33"/>
      <c r="AQ43" s="33"/>
      <c r="AR43" s="33"/>
      <c r="AS43" s="33"/>
      <c r="AT43" s="33"/>
      <c r="AU43" s="33"/>
      <c r="AV43" s="33"/>
      <c r="AW43" s="33"/>
      <c r="AX43" s="33"/>
      <c r="AY43" s="31"/>
      <c r="AZ43" s="32"/>
      <c r="BA43" s="33"/>
      <c r="BB43" s="33"/>
      <c r="BC43" s="33"/>
      <c r="BD43" s="33"/>
      <c r="BE43" s="33"/>
      <c r="BF43" s="33"/>
      <c r="BG43" s="33"/>
      <c r="BH43" s="33"/>
      <c r="BI43" s="33"/>
      <c r="BJ43" s="33"/>
      <c r="BK43" s="33"/>
      <c r="BL43" s="31"/>
      <c r="BM43" s="32"/>
      <c r="BN43" s="33"/>
      <c r="BO43" s="33"/>
      <c r="BP43" s="37"/>
      <c r="BQ43" s="37"/>
      <c r="BR43" s="37"/>
      <c r="BS43" s="37"/>
      <c r="BT43" s="37"/>
      <c r="BU43" s="86"/>
      <c r="BV43" s="36"/>
      <c r="BW43" s="37"/>
      <c r="BX43" s="37"/>
      <c r="BY43" s="37"/>
      <c r="BZ43" s="37"/>
      <c r="CA43" s="37"/>
      <c r="CB43" s="37"/>
      <c r="CC43" s="37"/>
      <c r="CD43" s="37"/>
      <c r="CE43" s="37"/>
      <c r="CF43" s="37"/>
      <c r="CG43" s="37"/>
      <c r="CH43" s="37"/>
      <c r="CI43" s="37"/>
      <c r="CJ43" s="37"/>
      <c r="CK43" s="37"/>
      <c r="CL43" s="37"/>
      <c r="CM43" s="590"/>
      <c r="CN43" s="587"/>
      <c r="CO43" s="445"/>
      <c r="CP43" s="445"/>
      <c r="CQ43" s="445"/>
      <c r="CR43" s="445"/>
      <c r="CS43" s="445"/>
      <c r="CT43" s="448"/>
      <c r="CU43" s="448"/>
      <c r="CV43" s="448"/>
      <c r="CW43" s="448"/>
      <c r="CX43" s="451"/>
      <c r="CY43" s="460"/>
      <c r="CZ43" s="461"/>
      <c r="DA43" s="458"/>
      <c r="DB43" s="458"/>
      <c r="DC43" s="459"/>
      <c r="DD43" s="460"/>
      <c r="DE43" s="198"/>
      <c r="DF43" s="396"/>
      <c r="DG43" s="398"/>
    </row>
    <row r="44" spans="1:111" x14ac:dyDescent="0.25">
      <c r="A44" s="25" t="s">
        <v>91</v>
      </c>
      <c r="B44" s="39"/>
      <c r="C44" s="40"/>
      <c r="D44" s="74"/>
      <c r="E44" s="74"/>
      <c r="F44" s="74"/>
      <c r="G44" s="74"/>
      <c r="H44" s="74"/>
      <c r="I44" s="118"/>
      <c r="J44" s="32"/>
      <c r="K44" s="33"/>
      <c r="L44" s="33"/>
      <c r="M44" s="33"/>
      <c r="N44" s="33"/>
      <c r="O44" s="33"/>
      <c r="P44" s="33"/>
      <c r="Q44" s="33"/>
      <c r="R44" s="33"/>
      <c r="S44" s="33"/>
      <c r="T44" s="33"/>
      <c r="U44" s="33"/>
      <c r="V44" s="33"/>
      <c r="W44" s="33"/>
      <c r="X44" s="33"/>
      <c r="Y44" s="33"/>
      <c r="Z44" s="33"/>
      <c r="AA44" s="33"/>
      <c r="AB44" s="33"/>
      <c r="AC44" s="33"/>
      <c r="AD44" s="33"/>
      <c r="AE44" s="33"/>
      <c r="AF44" s="33"/>
      <c r="AG44" s="33"/>
      <c r="AH44" s="32"/>
      <c r="AI44" s="33"/>
      <c r="AJ44" s="33"/>
      <c r="AK44" s="33"/>
      <c r="AL44" s="31"/>
      <c r="AM44" s="32"/>
      <c r="AN44" s="33"/>
      <c r="AO44" s="33"/>
      <c r="AP44" s="33"/>
      <c r="AQ44" s="33"/>
      <c r="AR44" s="33"/>
      <c r="AS44" s="33"/>
      <c r="AT44" s="33"/>
      <c r="AU44" s="33"/>
      <c r="AV44" s="33"/>
      <c r="AW44" s="33"/>
      <c r="AX44" s="33"/>
      <c r="AY44" s="31"/>
      <c r="AZ44" s="32"/>
      <c r="BA44" s="33"/>
      <c r="BB44" s="33"/>
      <c r="BC44" s="33"/>
      <c r="BD44" s="33"/>
      <c r="BE44" s="33"/>
      <c r="BF44" s="33"/>
      <c r="BG44" s="33"/>
      <c r="BH44" s="33"/>
      <c r="BI44" s="33"/>
      <c r="BJ44" s="33"/>
      <c r="BK44" s="33"/>
      <c r="BL44" s="31"/>
      <c r="BM44" s="32"/>
      <c r="BN44" s="33"/>
      <c r="BO44" s="33"/>
      <c r="BP44" s="37"/>
      <c r="BQ44" s="37"/>
      <c r="BR44" s="37"/>
      <c r="BS44" s="37"/>
      <c r="BT44" s="37"/>
      <c r="BU44" s="86"/>
      <c r="BV44" s="36"/>
      <c r="BW44" s="37"/>
      <c r="BX44" s="37"/>
      <c r="BY44" s="37"/>
      <c r="BZ44" s="37"/>
      <c r="CA44" s="37"/>
      <c r="CB44" s="37"/>
      <c r="CC44" s="37"/>
      <c r="CD44" s="37"/>
      <c r="CE44" s="37"/>
      <c r="CF44" s="37"/>
      <c r="CG44" s="37"/>
      <c r="CH44" s="37"/>
      <c r="CI44" s="37"/>
      <c r="CJ44" s="37"/>
      <c r="CK44" s="37"/>
      <c r="CL44" s="37"/>
      <c r="CM44" s="590"/>
      <c r="CN44" s="587"/>
      <c r="CO44" s="445"/>
      <c r="CP44" s="445"/>
      <c r="CQ44" s="445"/>
      <c r="CR44" s="445"/>
      <c r="CS44" s="445"/>
      <c r="CT44" s="448"/>
      <c r="CU44" s="448"/>
      <c r="CV44" s="448"/>
      <c r="CW44" s="448"/>
      <c r="CX44" s="451"/>
      <c r="CY44" s="460"/>
      <c r="CZ44" s="462"/>
      <c r="DA44" s="458"/>
      <c r="DB44" s="458"/>
      <c r="DC44" s="459"/>
      <c r="DD44" s="460"/>
      <c r="DE44" s="198"/>
      <c r="DF44" s="396"/>
      <c r="DG44" s="398"/>
    </row>
    <row r="45" spans="1:111" x14ac:dyDescent="0.25">
      <c r="A45" s="36" t="s">
        <v>92</v>
      </c>
      <c r="B45" s="39" t="s">
        <v>62</v>
      </c>
      <c r="C45" s="40">
        <f>COUNT(J45:DG45)</f>
        <v>59</v>
      </c>
      <c r="D45" s="72">
        <f>MIN(J45:DG45)</f>
        <v>5.0000000000000001E-3</v>
      </c>
      <c r="E45" s="72">
        <f>AVERAGE(J45:DG45)</f>
        <v>9.7711864406779619E-2</v>
      </c>
      <c r="F45" s="72">
        <f>MAX(J45:DG45)</f>
        <v>0.44</v>
      </c>
      <c r="G45" s="72">
        <f>STDEV(J45:DG45)</f>
        <v>8.596973221319755E-2</v>
      </c>
      <c r="H45" s="72">
        <f>PERCENTILE(J45:DG45,0.75)</f>
        <v>0.125</v>
      </c>
      <c r="I45" s="274">
        <f>PERCENTILE(J45:DG45,0.9)</f>
        <v>0.2060000000000001</v>
      </c>
      <c r="J45" s="32"/>
      <c r="K45" s="33"/>
      <c r="L45" s="33"/>
      <c r="M45" s="33"/>
      <c r="N45" s="33"/>
      <c r="O45" s="33"/>
      <c r="P45" s="33"/>
      <c r="Q45" s="33"/>
      <c r="R45" s="33"/>
      <c r="S45" s="68">
        <v>0.05</v>
      </c>
      <c r="T45" s="33">
        <v>0.14000000000000001</v>
      </c>
      <c r="U45" s="33">
        <v>0.2</v>
      </c>
      <c r="V45" s="33"/>
      <c r="W45" s="33"/>
      <c r="X45" s="33">
        <v>0.15</v>
      </c>
      <c r="Y45" s="33">
        <v>0.15</v>
      </c>
      <c r="Z45" s="33">
        <v>0.28999999999999998</v>
      </c>
      <c r="AA45" s="33"/>
      <c r="AB45" s="33"/>
      <c r="AC45" s="33">
        <v>0.27</v>
      </c>
      <c r="AD45" s="33">
        <v>0.2</v>
      </c>
      <c r="AE45" s="33"/>
      <c r="AF45" s="33"/>
      <c r="AG45" s="33">
        <v>0.17</v>
      </c>
      <c r="AH45" s="32"/>
      <c r="AI45" s="33"/>
      <c r="AJ45" s="33"/>
      <c r="AK45" s="33"/>
      <c r="AL45" s="31"/>
      <c r="AM45" s="32"/>
      <c r="AN45" s="33"/>
      <c r="AO45" s="33"/>
      <c r="AP45" s="33"/>
      <c r="AQ45" s="33"/>
      <c r="AR45" s="33"/>
      <c r="AS45" s="33"/>
      <c r="AT45" s="33"/>
      <c r="AU45" s="33"/>
      <c r="AV45" s="33"/>
      <c r="AW45" s="33"/>
      <c r="AX45" s="33"/>
      <c r="AY45" s="31"/>
      <c r="AZ45" s="32">
        <v>0.13</v>
      </c>
      <c r="BA45" s="33">
        <v>0.1</v>
      </c>
      <c r="BB45" s="68">
        <v>0.05</v>
      </c>
      <c r="BC45" s="33">
        <v>0.26</v>
      </c>
      <c r="BD45" s="68">
        <v>0.05</v>
      </c>
      <c r="BE45" s="68">
        <v>0.05</v>
      </c>
      <c r="BF45" s="68">
        <v>0.05</v>
      </c>
      <c r="BG45" s="68">
        <v>0.05</v>
      </c>
      <c r="BH45" s="68">
        <v>0.05</v>
      </c>
      <c r="BI45" s="33">
        <v>0.23</v>
      </c>
      <c r="BJ45" s="33">
        <v>0.11</v>
      </c>
      <c r="BK45" s="68">
        <v>0.05</v>
      </c>
      <c r="BL45" s="70">
        <v>0.05</v>
      </c>
      <c r="BM45" s="67"/>
      <c r="BN45" s="68"/>
      <c r="BO45" s="206">
        <v>5.0000000000000001E-3</v>
      </c>
      <c r="BP45" s="203">
        <v>0.02</v>
      </c>
      <c r="BQ45" s="203">
        <v>0.02</v>
      </c>
      <c r="BR45" s="37"/>
      <c r="BS45" s="37"/>
      <c r="BT45" s="37"/>
      <c r="BU45" s="86"/>
      <c r="BV45" s="36">
        <v>0.11</v>
      </c>
      <c r="BW45" s="37">
        <v>0.05</v>
      </c>
      <c r="BX45" s="37">
        <v>0.06</v>
      </c>
      <c r="BY45" s="37">
        <v>0.05</v>
      </c>
      <c r="BZ45" s="37">
        <v>0.09</v>
      </c>
      <c r="CA45" s="37">
        <v>0.32</v>
      </c>
      <c r="CB45" s="37">
        <v>0.04</v>
      </c>
      <c r="CC45" s="37">
        <v>0.15</v>
      </c>
      <c r="CD45" s="37">
        <v>7.0000000000000007E-2</v>
      </c>
      <c r="CE45" s="37"/>
      <c r="CF45" s="37">
        <v>0.06</v>
      </c>
      <c r="CG45" s="37">
        <v>0.12</v>
      </c>
      <c r="CH45" s="37">
        <v>0.12</v>
      </c>
      <c r="CI45" s="37">
        <v>0.06</v>
      </c>
      <c r="CJ45" s="37">
        <v>0.04</v>
      </c>
      <c r="CK45" s="37">
        <v>0.06</v>
      </c>
      <c r="CL45" s="37">
        <v>7.0000000000000007E-2</v>
      </c>
      <c r="CM45" s="589">
        <v>0.04</v>
      </c>
      <c r="CN45" s="587">
        <v>0.44</v>
      </c>
      <c r="CO45" s="445">
        <v>0.12</v>
      </c>
      <c r="CP45" s="445">
        <v>0.09</v>
      </c>
      <c r="CQ45" s="445">
        <v>0.13</v>
      </c>
      <c r="CR45" s="445">
        <v>0.1</v>
      </c>
      <c r="CS45" s="445">
        <v>0.1</v>
      </c>
      <c r="CT45" s="448">
        <v>7.0000000000000007E-2</v>
      </c>
      <c r="CU45" s="448">
        <v>0.03</v>
      </c>
      <c r="CV45" s="448">
        <v>0.04</v>
      </c>
      <c r="CW45" s="448">
        <v>0.04</v>
      </c>
      <c r="CX45" s="451">
        <v>7.0000000000000007E-2</v>
      </c>
      <c r="CY45" s="460">
        <v>0.04</v>
      </c>
      <c r="CZ45" s="459">
        <v>5.0000000000000001E-3</v>
      </c>
      <c r="DA45" s="460">
        <v>0.02</v>
      </c>
      <c r="DB45" s="458">
        <v>0.03</v>
      </c>
      <c r="DC45" s="459">
        <v>5.0000000000000001E-3</v>
      </c>
      <c r="DD45" s="460">
        <v>0.03</v>
      </c>
      <c r="DE45" s="198"/>
      <c r="DF45" s="396"/>
      <c r="DG45" s="398"/>
    </row>
    <row r="46" spans="1:111" s="37" customFormat="1" x14ac:dyDescent="0.25">
      <c r="A46" s="36"/>
      <c r="C46" s="40"/>
      <c r="D46" s="74"/>
      <c r="E46" s="74"/>
      <c r="F46" s="74"/>
      <c r="G46" s="74"/>
      <c r="H46" s="74"/>
      <c r="I46" s="118"/>
      <c r="J46" s="32"/>
      <c r="K46" s="33"/>
      <c r="L46" s="33"/>
      <c r="M46" s="33"/>
      <c r="N46" s="33"/>
      <c r="O46" s="33"/>
      <c r="P46" s="33"/>
      <c r="Q46" s="33"/>
      <c r="R46" s="33"/>
      <c r="S46" s="33"/>
      <c r="T46" s="33"/>
      <c r="U46" s="33"/>
      <c r="V46" s="33"/>
      <c r="W46" s="33"/>
      <c r="X46" s="33"/>
      <c r="Y46" s="33"/>
      <c r="Z46" s="33"/>
      <c r="AA46" s="33"/>
      <c r="AB46" s="33"/>
      <c r="AC46" s="33"/>
      <c r="AD46" s="33"/>
      <c r="AE46" s="33"/>
      <c r="AF46" s="33"/>
      <c r="AG46" s="33"/>
      <c r="AH46" s="32"/>
      <c r="AI46" s="33"/>
      <c r="AJ46" s="33"/>
      <c r="AK46" s="33"/>
      <c r="AL46" s="31"/>
      <c r="AM46" s="32"/>
      <c r="AN46" s="33"/>
      <c r="AO46" s="33"/>
      <c r="AP46" s="33"/>
      <c r="AQ46" s="33"/>
      <c r="AR46" s="33"/>
      <c r="AS46" s="33"/>
      <c r="AT46" s="33"/>
      <c r="AU46" s="33"/>
      <c r="AV46" s="33"/>
      <c r="AW46" s="33"/>
      <c r="AX46" s="33"/>
      <c r="AY46" s="31"/>
      <c r="AZ46" s="32"/>
      <c r="BA46" s="33"/>
      <c r="BB46" s="33"/>
      <c r="BC46" s="33"/>
      <c r="BD46" s="33"/>
      <c r="BE46" s="33"/>
      <c r="BF46" s="33"/>
      <c r="BG46" s="33"/>
      <c r="BH46" s="33"/>
      <c r="BI46" s="33"/>
      <c r="BJ46" s="33"/>
      <c r="BK46" s="33"/>
      <c r="BL46" s="31"/>
      <c r="BM46" s="32"/>
      <c r="BN46" s="33"/>
      <c r="BO46" s="33"/>
      <c r="BU46" s="86"/>
      <c r="BV46" s="36"/>
      <c r="CM46" s="589"/>
      <c r="CN46" s="587"/>
      <c r="CO46" s="445"/>
      <c r="CP46" s="445"/>
      <c r="CQ46" s="445"/>
      <c r="CR46" s="445"/>
      <c r="CS46" s="445"/>
      <c r="CT46" s="448"/>
      <c r="CU46" s="448"/>
      <c r="CV46" s="448"/>
      <c r="CW46" s="448"/>
      <c r="CX46" s="451"/>
      <c r="CY46" s="460"/>
      <c r="CZ46" s="460"/>
      <c r="DA46" s="460"/>
      <c r="DB46" s="458"/>
      <c r="DC46" s="458"/>
      <c r="DD46" s="458"/>
      <c r="DE46" s="198"/>
      <c r="DF46" s="396"/>
      <c r="DG46" s="398"/>
    </row>
    <row r="47" spans="1:111" x14ac:dyDescent="0.25">
      <c r="A47" s="25" t="s">
        <v>93</v>
      </c>
      <c r="B47" s="37"/>
      <c r="C47" s="40"/>
      <c r="D47" s="74"/>
      <c r="E47" s="74"/>
      <c r="F47" s="74"/>
      <c r="G47" s="74"/>
      <c r="H47" s="74"/>
      <c r="I47" s="118"/>
      <c r="J47" s="32"/>
      <c r="K47" s="33"/>
      <c r="L47" s="33"/>
      <c r="M47" s="33"/>
      <c r="N47" s="33"/>
      <c r="O47" s="33"/>
      <c r="P47" s="33"/>
      <c r="Q47" s="33"/>
      <c r="R47" s="33"/>
      <c r="S47" s="33"/>
      <c r="T47" s="33"/>
      <c r="U47" s="33"/>
      <c r="V47" s="33"/>
      <c r="W47" s="33"/>
      <c r="X47" s="33"/>
      <c r="Y47" s="33"/>
      <c r="Z47" s="33"/>
      <c r="AA47" s="33"/>
      <c r="AB47" s="33"/>
      <c r="AC47" s="33"/>
      <c r="AD47" s="33"/>
      <c r="AE47" s="33"/>
      <c r="AF47" s="33"/>
      <c r="AG47" s="33"/>
      <c r="AH47" s="32"/>
      <c r="AI47" s="33"/>
      <c r="AJ47" s="33"/>
      <c r="AK47" s="33"/>
      <c r="AL47" s="31"/>
      <c r="AM47" s="32"/>
      <c r="AN47" s="33"/>
      <c r="AO47" s="33"/>
      <c r="AP47" s="33"/>
      <c r="AQ47" s="33"/>
      <c r="AR47" s="33"/>
      <c r="AS47" s="33"/>
      <c r="AT47" s="33"/>
      <c r="AU47" s="33"/>
      <c r="AV47" s="33"/>
      <c r="AW47" s="33"/>
      <c r="AX47" s="33"/>
      <c r="AY47" s="31"/>
      <c r="AZ47" s="32"/>
      <c r="BA47" s="33"/>
      <c r="BB47" s="33"/>
      <c r="BC47" s="33"/>
      <c r="BD47" s="33"/>
      <c r="BE47" s="33"/>
      <c r="BF47" s="33"/>
      <c r="BG47" s="33"/>
      <c r="BH47" s="33"/>
      <c r="BI47" s="33"/>
      <c r="BJ47" s="33"/>
      <c r="BK47" s="33"/>
      <c r="BL47" s="31"/>
      <c r="BM47" s="32"/>
      <c r="BN47" s="33"/>
      <c r="BO47" s="33"/>
      <c r="BP47" s="37"/>
      <c r="BQ47" s="37"/>
      <c r="BR47" s="37"/>
      <c r="BS47" s="37"/>
      <c r="BT47" s="37"/>
      <c r="BU47" s="86"/>
      <c r="BV47" s="36"/>
      <c r="BW47" s="37"/>
      <c r="BX47" s="37"/>
      <c r="BY47" s="37"/>
      <c r="BZ47" s="37"/>
      <c r="CA47" s="37"/>
      <c r="CB47" s="37"/>
      <c r="CC47" s="37"/>
      <c r="CD47" s="37"/>
      <c r="CE47" s="37"/>
      <c r="CF47" s="37"/>
      <c r="CG47" s="37"/>
      <c r="CH47" s="37"/>
      <c r="CI47" s="37"/>
      <c r="CJ47" s="37"/>
      <c r="CK47" s="37"/>
      <c r="CL47" s="37"/>
      <c r="CM47" s="589"/>
      <c r="CN47" s="587"/>
      <c r="CO47" s="445"/>
      <c r="CP47" s="445"/>
      <c r="CQ47" s="445"/>
      <c r="CR47" s="445"/>
      <c r="CS47" s="445"/>
      <c r="CT47" s="448"/>
      <c r="CU47" s="448"/>
      <c r="CV47" s="448"/>
      <c r="CW47" s="448"/>
      <c r="CX47" s="451"/>
      <c r="CY47" s="460"/>
      <c r="CZ47" s="460"/>
      <c r="DA47" s="460"/>
      <c r="DB47" s="458"/>
      <c r="DC47" s="458"/>
      <c r="DD47" s="458"/>
      <c r="DE47" s="198"/>
      <c r="DF47" s="396"/>
      <c r="DG47" s="398"/>
    </row>
    <row r="48" spans="1:111" x14ac:dyDescent="0.25">
      <c r="A48" s="36" t="s">
        <v>95</v>
      </c>
      <c r="B48" s="37" t="s">
        <v>62</v>
      </c>
      <c r="C48" s="40">
        <f>COUNT(J48:DG48)</f>
        <v>47</v>
      </c>
      <c r="D48" s="73">
        <f>MIN(J48:DG48)</f>
        <v>5.0000000000000001E-3</v>
      </c>
      <c r="E48" s="73">
        <f>AVERAGE(J48:DG48)</f>
        <v>1.5659574468085111E-2</v>
      </c>
      <c r="F48" s="73">
        <f>MAX(J48:DG48)</f>
        <v>0.47</v>
      </c>
      <c r="G48" s="73">
        <f>STDEV(J48:DG48)</f>
        <v>6.7813772038398307E-2</v>
      </c>
      <c r="H48" s="73">
        <f>PERCENTILE(J48:DG48,0.75)</f>
        <v>5.0000000000000001E-3</v>
      </c>
      <c r="I48" s="270">
        <f>PERCENTILE(J48:DG48,0.9)</f>
        <v>5.0000000000000001E-3</v>
      </c>
      <c r="J48" s="32"/>
      <c r="K48" s="33"/>
      <c r="L48" s="33"/>
      <c r="M48" s="33"/>
      <c r="N48" s="33"/>
      <c r="O48" s="33"/>
      <c r="P48" s="33"/>
      <c r="Q48" s="33"/>
      <c r="R48" s="33"/>
      <c r="S48" s="33"/>
      <c r="T48" s="33"/>
      <c r="U48" s="33"/>
      <c r="V48" s="33"/>
      <c r="W48" s="33"/>
      <c r="X48" s="33"/>
      <c r="Y48" s="33"/>
      <c r="Z48" s="33"/>
      <c r="AA48" s="33"/>
      <c r="AB48" s="33"/>
      <c r="AC48" s="33"/>
      <c r="AD48" s="33"/>
      <c r="AE48" s="33"/>
      <c r="AF48" s="33"/>
      <c r="AG48" s="33"/>
      <c r="AH48" s="32"/>
      <c r="AI48" s="33"/>
      <c r="AJ48" s="33"/>
      <c r="AK48" s="33"/>
      <c r="AL48" s="31"/>
      <c r="AM48" s="32"/>
      <c r="AN48" s="33"/>
      <c r="AO48" s="33"/>
      <c r="AP48" s="33"/>
      <c r="AQ48" s="33"/>
      <c r="AR48" s="33"/>
      <c r="AS48" s="33"/>
      <c r="AT48" s="33"/>
      <c r="AU48" s="33"/>
      <c r="AV48" s="33"/>
      <c r="AW48" s="33"/>
      <c r="AX48" s="33"/>
      <c r="AY48" s="31"/>
      <c r="AZ48" s="384">
        <v>5.0000000000000001E-3</v>
      </c>
      <c r="BA48" s="379">
        <v>5.0000000000000001E-3</v>
      </c>
      <c r="BB48" s="379">
        <v>5.0000000000000001E-3</v>
      </c>
      <c r="BC48" s="379">
        <v>5.0000000000000001E-3</v>
      </c>
      <c r="BD48" s="379">
        <v>5.0000000000000001E-3</v>
      </c>
      <c r="BE48" s="379">
        <v>5.0000000000000001E-3</v>
      </c>
      <c r="BF48" s="379">
        <v>5.0000000000000001E-3</v>
      </c>
      <c r="BG48" s="379">
        <v>5.0000000000000001E-3</v>
      </c>
      <c r="BH48" s="33">
        <v>0.47</v>
      </c>
      <c r="BI48" s="379">
        <v>5.0000000000000001E-3</v>
      </c>
      <c r="BJ48" s="379">
        <v>5.0000000000000001E-3</v>
      </c>
      <c r="BK48" s="379">
        <v>5.0000000000000001E-3</v>
      </c>
      <c r="BL48" s="119">
        <v>5.0000000000000001E-3</v>
      </c>
      <c r="BM48" s="384"/>
      <c r="BN48" s="379"/>
      <c r="BO48" s="379"/>
      <c r="BP48" s="37"/>
      <c r="BQ48" s="37"/>
      <c r="BR48" s="37"/>
      <c r="BS48" s="37"/>
      <c r="BT48" s="37"/>
      <c r="BU48" s="86"/>
      <c r="BV48" s="440">
        <v>5.0000000000000001E-3</v>
      </c>
      <c r="BW48" s="189">
        <v>5.0000000000000001E-3</v>
      </c>
      <c r="BX48" s="189">
        <v>5.0000000000000001E-3</v>
      </c>
      <c r="BY48" s="189">
        <v>5.0000000000000001E-3</v>
      </c>
      <c r="BZ48" s="189">
        <v>5.0000000000000001E-3</v>
      </c>
      <c r="CA48" s="189">
        <v>5.0000000000000001E-3</v>
      </c>
      <c r="CB48" s="189">
        <v>5.0000000000000001E-3</v>
      </c>
      <c r="CC48" s="189">
        <v>5.0000000000000001E-3</v>
      </c>
      <c r="CD48" s="189">
        <v>5.0000000000000001E-3</v>
      </c>
      <c r="CE48" s="37"/>
      <c r="CF48" s="189">
        <v>5.0000000000000001E-3</v>
      </c>
      <c r="CG48" s="189">
        <v>5.0000000000000001E-3</v>
      </c>
      <c r="CH48" s="189">
        <v>5.0000000000000001E-3</v>
      </c>
      <c r="CI48" s="189">
        <v>5.0000000000000001E-3</v>
      </c>
      <c r="CJ48" s="189">
        <v>5.0000000000000001E-3</v>
      </c>
      <c r="CK48" s="189">
        <v>5.0000000000000001E-3</v>
      </c>
      <c r="CL48" s="189">
        <v>5.0000000000000001E-3</v>
      </c>
      <c r="CM48" s="589">
        <v>2.1000000000000001E-2</v>
      </c>
      <c r="CN48" s="588">
        <v>5.0000000000000001E-3</v>
      </c>
      <c r="CO48" s="446">
        <v>5.0000000000000001E-3</v>
      </c>
      <c r="CP48" s="446">
        <v>2.5000000000000001E-2</v>
      </c>
      <c r="CQ48" s="446">
        <v>5.0000000000000001E-3</v>
      </c>
      <c r="CR48" s="446">
        <v>5.0000000000000001E-3</v>
      </c>
      <c r="CS48" s="446">
        <v>5.0000000000000001E-3</v>
      </c>
      <c r="CT48" s="446">
        <v>5.0000000000000001E-3</v>
      </c>
      <c r="CU48" s="446">
        <v>5.0000000000000001E-3</v>
      </c>
      <c r="CV48" s="446">
        <v>5.0000000000000001E-3</v>
      </c>
      <c r="CW48" s="446">
        <v>5.0000000000000001E-3</v>
      </c>
      <c r="CX48" s="452">
        <v>5.0000000000000001E-3</v>
      </c>
      <c r="CY48" s="459">
        <v>5.0000000000000001E-3</v>
      </c>
      <c r="CZ48" s="459">
        <v>5.0000000000000001E-3</v>
      </c>
      <c r="DA48" s="459">
        <v>5.0000000000000001E-3</v>
      </c>
      <c r="DB48" s="459">
        <v>5.0000000000000001E-3</v>
      </c>
      <c r="DC48" s="459">
        <v>5.0000000000000001E-3</v>
      </c>
      <c r="DD48" s="459">
        <v>5.0000000000000001E-3</v>
      </c>
      <c r="DE48" s="198"/>
      <c r="DF48" s="396"/>
      <c r="DG48" s="398"/>
    </row>
    <row r="49" spans="1:112" x14ac:dyDescent="0.25">
      <c r="A49" s="36" t="s">
        <v>96</v>
      </c>
      <c r="B49" s="37" t="s">
        <v>62</v>
      </c>
      <c r="C49" s="40">
        <f>COUNT(J49:DG49)</f>
        <v>0</v>
      </c>
      <c r="D49" s="73">
        <f>MIN(J49:DG49)</f>
        <v>0</v>
      </c>
      <c r="E49" s="74" t="e">
        <f>AVERAGE(J49:DG49)</f>
        <v>#DIV/0!</v>
      </c>
      <c r="F49" s="71">
        <f>MAX(J49:DG49)</f>
        <v>0</v>
      </c>
      <c r="G49" s="74" t="e">
        <f>STDEV(J49:DG49)</f>
        <v>#DIV/0!</v>
      </c>
      <c r="H49" s="74" t="e">
        <f>PERCENTILE(J49:DG49,0.75)</f>
        <v>#NUM!</v>
      </c>
      <c r="I49" s="118" t="e">
        <f>PERCENTILE(J49:DG49,0.9)</f>
        <v>#NUM!</v>
      </c>
      <c r="J49" s="32"/>
      <c r="K49" s="33"/>
      <c r="L49" s="33"/>
      <c r="M49" s="33"/>
      <c r="N49" s="33"/>
      <c r="O49" s="33"/>
      <c r="P49" s="33"/>
      <c r="Q49" s="33"/>
      <c r="R49" s="33"/>
      <c r="S49" s="33"/>
      <c r="T49" s="33"/>
      <c r="U49" s="33"/>
      <c r="V49" s="33"/>
      <c r="W49" s="33"/>
      <c r="X49" s="33"/>
      <c r="Y49" s="33"/>
      <c r="Z49" s="33"/>
      <c r="AA49" s="33"/>
      <c r="AB49" s="33"/>
      <c r="AC49" s="33"/>
      <c r="AD49" s="33"/>
      <c r="AE49" s="33"/>
      <c r="AF49" s="33"/>
      <c r="AG49" s="33"/>
      <c r="AH49" s="32"/>
      <c r="AI49" s="33"/>
      <c r="AJ49" s="33"/>
      <c r="AK49" s="33"/>
      <c r="AL49" s="31"/>
      <c r="AM49" s="32"/>
      <c r="AN49" s="33"/>
      <c r="AO49" s="33"/>
      <c r="AP49" s="33"/>
      <c r="AQ49" s="33"/>
      <c r="AR49" s="33"/>
      <c r="AS49" s="33"/>
      <c r="AT49" s="33"/>
      <c r="AU49" s="33"/>
      <c r="AV49" s="33"/>
      <c r="AW49" s="33"/>
      <c r="AX49" s="33"/>
      <c r="AY49" s="31"/>
      <c r="AZ49" s="32"/>
      <c r="BA49" s="33"/>
      <c r="BB49" s="33"/>
      <c r="BC49" s="33"/>
      <c r="BD49" s="33"/>
      <c r="BE49" s="33"/>
      <c r="BF49" s="33"/>
      <c r="BG49" s="33"/>
      <c r="BH49" s="33"/>
      <c r="BI49" s="33"/>
      <c r="BJ49" s="33"/>
      <c r="BK49" s="33"/>
      <c r="BL49" s="31"/>
      <c r="BM49" s="32"/>
      <c r="BN49" s="33"/>
      <c r="BO49" s="33"/>
      <c r="BP49" s="37"/>
      <c r="BQ49" s="37"/>
      <c r="BR49" s="37"/>
      <c r="BS49" s="37"/>
      <c r="BT49" s="37"/>
      <c r="BU49" s="86"/>
      <c r="BV49" s="36"/>
      <c r="BW49" s="37"/>
      <c r="BX49" s="37"/>
      <c r="BY49" s="37"/>
      <c r="BZ49" s="37"/>
      <c r="CA49" s="37"/>
      <c r="CB49" s="37"/>
      <c r="CC49" s="37"/>
      <c r="CD49" s="37"/>
      <c r="CE49" s="37"/>
      <c r="CF49" s="37"/>
      <c r="CG49" s="37"/>
      <c r="CH49" s="37"/>
      <c r="CI49" s="37"/>
      <c r="CJ49" s="189"/>
      <c r="CK49" s="37"/>
      <c r="CL49" s="37"/>
      <c r="CM49" s="589"/>
      <c r="CN49" s="587"/>
      <c r="CO49" s="445"/>
      <c r="CP49" s="446"/>
      <c r="CQ49" s="445"/>
      <c r="CR49" s="445"/>
      <c r="CS49" s="445"/>
      <c r="CT49" s="446"/>
      <c r="CU49" s="446"/>
      <c r="CV49" s="448"/>
      <c r="CW49" s="448"/>
      <c r="CX49" s="451"/>
      <c r="CY49" s="460"/>
      <c r="CZ49" s="460"/>
      <c r="DA49" s="460"/>
      <c r="DB49" s="460"/>
      <c r="DC49" s="460"/>
      <c r="DD49" s="460"/>
      <c r="DE49" s="198"/>
      <c r="DF49" s="396"/>
      <c r="DG49" s="398"/>
    </row>
    <row r="50" spans="1:112" x14ac:dyDescent="0.25">
      <c r="A50" s="36" t="s">
        <v>98</v>
      </c>
      <c r="B50" s="37" t="s">
        <v>62</v>
      </c>
      <c r="C50" s="40">
        <f>COUNT(J50:DG50)</f>
        <v>47</v>
      </c>
      <c r="D50" s="73">
        <f>MIN(J50:DG50)</f>
        <v>5.0000000000000001E-3</v>
      </c>
      <c r="E50" s="72">
        <f>AVERAGE(J50:DG50)</f>
        <v>0.14923404255319142</v>
      </c>
      <c r="F50" s="71">
        <f>MAX(J50:DG50)</f>
        <v>5</v>
      </c>
      <c r="G50" s="72">
        <f>STDEV(J50:DG50)</f>
        <v>0.73061062051951564</v>
      </c>
      <c r="H50" s="72">
        <f>PERCENTILE(J50:DG50,0.75)</f>
        <v>2.5500000000000002E-2</v>
      </c>
      <c r="I50" s="274">
        <f>PERCENTILE(J50:DG50,0.9)</f>
        <v>0.10339999999999985</v>
      </c>
      <c r="J50" s="32"/>
      <c r="K50" s="33"/>
      <c r="L50" s="33"/>
      <c r="M50" s="33"/>
      <c r="N50" s="33"/>
      <c r="O50" s="33"/>
      <c r="P50" s="33"/>
      <c r="Q50" s="33"/>
      <c r="R50" s="33"/>
      <c r="S50" s="33"/>
      <c r="T50" s="33"/>
      <c r="U50" s="33"/>
      <c r="V50" s="33"/>
      <c r="W50" s="33"/>
      <c r="X50" s="33"/>
      <c r="Y50" s="33"/>
      <c r="Z50" s="33"/>
      <c r="AA50" s="33"/>
      <c r="AB50" s="33"/>
      <c r="AC50" s="33"/>
      <c r="AD50" s="33"/>
      <c r="AE50" s="33"/>
      <c r="AF50" s="33"/>
      <c r="AG50" s="33"/>
      <c r="AH50" s="32"/>
      <c r="AI50" s="33"/>
      <c r="AJ50" s="33"/>
      <c r="AK50" s="33"/>
      <c r="AL50" s="31"/>
      <c r="AM50" s="32"/>
      <c r="AN50" s="33"/>
      <c r="AO50" s="33"/>
      <c r="AP50" s="33"/>
      <c r="AQ50" s="33"/>
      <c r="AR50" s="33"/>
      <c r="AS50" s="33"/>
      <c r="AT50" s="33"/>
      <c r="AU50" s="33"/>
      <c r="AV50" s="33"/>
      <c r="AW50" s="33"/>
      <c r="AX50" s="33"/>
      <c r="AY50" s="31"/>
      <c r="AZ50" s="384">
        <v>5.0000000000000001E-3</v>
      </c>
      <c r="BA50" s="33">
        <v>0.17</v>
      </c>
      <c r="BB50" s="33">
        <v>2.8000000000000001E-2</v>
      </c>
      <c r="BC50" s="379">
        <v>5.0000000000000001E-3</v>
      </c>
      <c r="BD50" s="379">
        <v>5.0000000000000001E-3</v>
      </c>
      <c r="BE50" s="379">
        <v>5.0000000000000001E-3</v>
      </c>
      <c r="BF50" s="379">
        <v>5.0000000000000001E-3</v>
      </c>
      <c r="BG50" s="379">
        <v>5.0000000000000001E-3</v>
      </c>
      <c r="BH50" s="33">
        <v>0.51</v>
      </c>
      <c r="BI50" s="33">
        <v>5</v>
      </c>
      <c r="BJ50" s="33">
        <v>0.38</v>
      </c>
      <c r="BK50" s="379">
        <v>5.0000000000000001E-3</v>
      </c>
      <c r="BL50" s="119">
        <v>5.0000000000000001E-3</v>
      </c>
      <c r="BM50" s="384"/>
      <c r="BN50" s="379"/>
      <c r="BO50" s="379"/>
      <c r="BP50" s="37"/>
      <c r="BQ50" s="37"/>
      <c r="BR50" s="37"/>
      <c r="BS50" s="37"/>
      <c r="BT50" s="37"/>
      <c r="BU50" s="86"/>
      <c r="BV50" s="440">
        <v>5.0000000000000001E-3</v>
      </c>
      <c r="BW50" s="189">
        <v>5.0000000000000001E-3</v>
      </c>
      <c r="BX50" s="189">
        <v>5.0000000000000001E-3</v>
      </c>
      <c r="BY50" s="189">
        <v>5.0000000000000001E-3</v>
      </c>
      <c r="BZ50" s="189">
        <v>5.0000000000000001E-3</v>
      </c>
      <c r="CA50" s="189">
        <v>5.0000000000000001E-3</v>
      </c>
      <c r="CB50" s="189">
        <v>5.0000000000000001E-3</v>
      </c>
      <c r="CC50" s="189">
        <v>5.0000000000000001E-3</v>
      </c>
      <c r="CD50" s="189">
        <v>5.0000000000000001E-3</v>
      </c>
      <c r="CE50" s="37"/>
      <c r="CF50" s="189">
        <v>5.0000000000000001E-3</v>
      </c>
      <c r="CG50" s="189">
        <v>5.0000000000000001E-3</v>
      </c>
      <c r="CH50" s="37">
        <v>2.1000000000000001E-2</v>
      </c>
      <c r="CI50" s="37">
        <v>2.1999999999999999E-2</v>
      </c>
      <c r="CJ50" s="189">
        <v>5.0000000000000001E-3</v>
      </c>
      <c r="CK50" s="37">
        <v>4.2999999999999997E-2</v>
      </c>
      <c r="CL50" s="37">
        <v>1.2E-2</v>
      </c>
      <c r="CM50" s="591">
        <v>5.0000000000000001E-3</v>
      </c>
      <c r="CN50" s="587">
        <v>2.5999999999999999E-2</v>
      </c>
      <c r="CO50" s="446">
        <v>5.0000000000000001E-3</v>
      </c>
      <c r="CP50" s="446">
        <v>5.0000000000000001E-3</v>
      </c>
      <c r="CQ50" s="445">
        <v>1.2999999999999999E-2</v>
      </c>
      <c r="CR50" s="445">
        <v>1.9E-2</v>
      </c>
      <c r="CS50" s="445">
        <v>1.2999999999999999E-2</v>
      </c>
      <c r="CT50" s="446">
        <v>5.0000000000000001E-3</v>
      </c>
      <c r="CU50" s="446">
        <v>5.0000000000000001E-3</v>
      </c>
      <c r="CV50" s="448">
        <v>1.2999999999999999E-2</v>
      </c>
      <c r="CW50" s="449">
        <v>0.01</v>
      </c>
      <c r="CX50" s="451">
        <v>1.0999999999999999E-2</v>
      </c>
      <c r="CY50" s="460">
        <v>5.8999999999999997E-2</v>
      </c>
      <c r="CZ50" s="460">
        <v>2.5000000000000001E-2</v>
      </c>
      <c r="DA50" s="460">
        <v>3.2000000000000001E-2</v>
      </c>
      <c r="DB50" s="460">
        <v>3.5999999999999997E-2</v>
      </c>
      <c r="DC50" s="460">
        <v>5.6000000000000001E-2</v>
      </c>
      <c r="DD50" s="460">
        <v>0.39</v>
      </c>
      <c r="DE50" s="198"/>
      <c r="DF50" s="396"/>
      <c r="DG50" s="398"/>
    </row>
    <row r="51" spans="1:112" x14ac:dyDescent="0.25">
      <c r="A51" s="36" t="s">
        <v>99</v>
      </c>
      <c r="B51" s="37" t="s">
        <v>62</v>
      </c>
      <c r="C51" s="40">
        <f>COUNT(J51:DG51)</f>
        <v>48</v>
      </c>
      <c r="D51" s="73">
        <f>MIN(J51:DG51)</f>
        <v>5.0000000000000001E-3</v>
      </c>
      <c r="E51" s="72">
        <f>AVERAGE(J51:DG51)</f>
        <v>1.2109374999999996</v>
      </c>
      <c r="F51" s="72">
        <f>MAX(J51:DG51)</f>
        <v>16</v>
      </c>
      <c r="G51" s="72">
        <f>STDEV(J51:DG51)</f>
        <v>2.6930975553847194</v>
      </c>
      <c r="H51" s="72">
        <f>PERCENTILE(J51:DG51,0.75)</f>
        <v>0.94499999999999995</v>
      </c>
      <c r="I51" s="274">
        <f>PERCENTILE(J51:DG51,0.9)</f>
        <v>1.4</v>
      </c>
      <c r="J51" s="32"/>
      <c r="K51" s="33"/>
      <c r="L51" s="33"/>
      <c r="M51" s="33"/>
      <c r="N51" s="33"/>
      <c r="O51" s="33"/>
      <c r="P51" s="33"/>
      <c r="Q51" s="33"/>
      <c r="R51" s="33"/>
      <c r="S51" s="33"/>
      <c r="T51" s="33"/>
      <c r="U51" s="33"/>
      <c r="V51" s="33"/>
      <c r="W51" s="33"/>
      <c r="X51" s="33"/>
      <c r="Y51" s="33"/>
      <c r="Z51" s="33"/>
      <c r="AA51" s="33"/>
      <c r="AB51" s="33"/>
      <c r="AC51" s="33"/>
      <c r="AD51" s="33"/>
      <c r="AE51" s="33"/>
      <c r="AF51" s="33"/>
      <c r="AG51" s="33"/>
      <c r="AH51" s="32"/>
      <c r="AI51" s="33"/>
      <c r="AJ51" s="33"/>
      <c r="AK51" s="33"/>
      <c r="AL51" s="31"/>
      <c r="AM51" s="32"/>
      <c r="AN51" s="33"/>
      <c r="AO51" s="33"/>
      <c r="AP51" s="33"/>
      <c r="AQ51" s="33"/>
      <c r="AR51" s="33"/>
      <c r="AS51" s="33"/>
      <c r="AT51" s="33"/>
      <c r="AU51" s="33"/>
      <c r="AV51" s="33"/>
      <c r="AW51" s="33"/>
      <c r="AX51" s="33"/>
      <c r="AY51" s="31"/>
      <c r="AZ51" s="32">
        <v>6.0999999999999999E-2</v>
      </c>
      <c r="BA51" s="33">
        <v>0.71</v>
      </c>
      <c r="BB51" s="33">
        <v>0.12</v>
      </c>
      <c r="BC51" s="33">
        <v>0.93</v>
      </c>
      <c r="BD51" s="379">
        <v>5.0000000000000001E-3</v>
      </c>
      <c r="BE51" s="33">
        <v>9.7000000000000003E-2</v>
      </c>
      <c r="BF51" s="33">
        <v>9.7000000000000003E-2</v>
      </c>
      <c r="BG51" s="33">
        <v>7.5999999999999998E-2</v>
      </c>
      <c r="BH51" s="33">
        <v>1.1000000000000001</v>
      </c>
      <c r="BI51" s="33">
        <v>1.3</v>
      </c>
      <c r="BJ51" s="33">
        <v>0.92</v>
      </c>
      <c r="BK51" s="33">
        <v>0.42</v>
      </c>
      <c r="BL51" s="31">
        <v>0.51</v>
      </c>
      <c r="BM51" s="32"/>
      <c r="BN51" s="33"/>
      <c r="BO51" s="33"/>
      <c r="BP51" s="37"/>
      <c r="BQ51" s="37"/>
      <c r="BR51" s="37"/>
      <c r="BS51" s="37"/>
      <c r="BT51" s="37"/>
      <c r="BU51" s="86"/>
      <c r="BV51" s="36">
        <v>0.71</v>
      </c>
      <c r="BW51" s="37">
        <v>0.32</v>
      </c>
      <c r="BX51" s="37">
        <v>0.53</v>
      </c>
      <c r="BY51" s="37">
        <v>0.13</v>
      </c>
      <c r="BZ51" s="37">
        <v>0.28999999999999998</v>
      </c>
      <c r="CA51" s="37">
        <v>0.77</v>
      </c>
      <c r="CB51" s="37">
        <v>0.28000000000000003</v>
      </c>
      <c r="CC51" s="37">
        <v>4.5999999999999996</v>
      </c>
      <c r="CD51" s="37">
        <v>7.3999999999999996E-2</v>
      </c>
      <c r="CE51" s="37"/>
      <c r="CF51" s="37">
        <v>0.15</v>
      </c>
      <c r="CG51" s="37">
        <v>0.96</v>
      </c>
      <c r="CH51" s="37">
        <v>1.2</v>
      </c>
      <c r="CI51" s="37">
        <v>0.18</v>
      </c>
      <c r="CJ51" s="37">
        <v>0.44</v>
      </c>
      <c r="CK51" s="37">
        <v>0.57999999999999996</v>
      </c>
      <c r="CL51" s="37">
        <v>1.2</v>
      </c>
      <c r="CM51" s="590">
        <v>1.4</v>
      </c>
      <c r="CN51" s="587">
        <v>9.1</v>
      </c>
      <c r="CO51" s="445">
        <v>1.4</v>
      </c>
      <c r="CP51" s="446">
        <v>5.0000000000000001E-3</v>
      </c>
      <c r="CQ51" s="445">
        <v>5.6</v>
      </c>
      <c r="CR51" s="445">
        <v>0.72</v>
      </c>
      <c r="CS51" s="445">
        <v>16</v>
      </c>
      <c r="CT51" s="448">
        <v>0.55000000000000004</v>
      </c>
      <c r="CU51" s="448">
        <v>0.33</v>
      </c>
      <c r="CV51" s="448">
        <v>0.14000000000000001</v>
      </c>
      <c r="CW51" s="448">
        <v>0.1</v>
      </c>
      <c r="CX51" s="451">
        <v>0.12</v>
      </c>
      <c r="CY51" s="460">
        <v>1.4</v>
      </c>
      <c r="CZ51" s="460">
        <v>0.51</v>
      </c>
      <c r="DA51" s="460">
        <v>0.37</v>
      </c>
      <c r="DB51" s="460">
        <v>0.23</v>
      </c>
      <c r="DC51" s="460">
        <v>0.2</v>
      </c>
      <c r="DD51" s="460">
        <v>0.25</v>
      </c>
      <c r="DE51" s="198"/>
      <c r="DF51" s="396"/>
      <c r="DG51" s="398">
        <v>0.94</v>
      </c>
    </row>
    <row r="52" spans="1:112" x14ac:dyDescent="0.25">
      <c r="A52" s="24" t="s">
        <v>100</v>
      </c>
      <c r="B52" s="22" t="s">
        <v>62</v>
      </c>
      <c r="C52" s="82">
        <f>COUNT(J52:DG52)</f>
        <v>36</v>
      </c>
      <c r="D52" s="101">
        <f>MIN(J52:DG52)</f>
        <v>5.0000000000000001E-3</v>
      </c>
      <c r="E52" s="100">
        <f>AVERAGE(J52:DG52)</f>
        <v>0.17211111111111113</v>
      </c>
      <c r="F52" s="100">
        <f>MAX(J52:DG52)</f>
        <v>0.72</v>
      </c>
      <c r="G52" s="100">
        <f>STDEV(J52:DG52)</f>
        <v>0.1541864877862941</v>
      </c>
      <c r="H52" s="100">
        <f>PERCENTILE(J52:DG52,0.75)</f>
        <v>0.22500000000000001</v>
      </c>
      <c r="I52" s="275">
        <f>PERCENTILE(J52:DG52,0.9)</f>
        <v>0.27500000000000002</v>
      </c>
      <c r="J52" s="17"/>
      <c r="K52" s="18"/>
      <c r="L52" s="18"/>
      <c r="M52" s="18"/>
      <c r="N52" s="18"/>
      <c r="O52" s="18"/>
      <c r="P52" s="18"/>
      <c r="Q52" s="18"/>
      <c r="R52" s="18"/>
      <c r="S52" s="18"/>
      <c r="T52" s="18"/>
      <c r="U52" s="18"/>
      <c r="V52" s="18"/>
      <c r="W52" s="18"/>
      <c r="X52" s="18"/>
      <c r="Y52" s="18"/>
      <c r="Z52" s="18"/>
      <c r="AA52" s="18"/>
      <c r="AB52" s="18"/>
      <c r="AC52" s="18"/>
      <c r="AD52" s="18"/>
      <c r="AE52" s="18"/>
      <c r="AF52" s="18"/>
      <c r="AG52" s="18"/>
      <c r="AH52" s="17"/>
      <c r="AI52" s="18"/>
      <c r="AJ52" s="18"/>
      <c r="AK52" s="18"/>
      <c r="AL52" s="19"/>
      <c r="AM52" s="17"/>
      <c r="AN52" s="18"/>
      <c r="AO52" s="18"/>
      <c r="AP52" s="18"/>
      <c r="AQ52" s="18"/>
      <c r="AR52" s="18"/>
      <c r="AS52" s="18"/>
      <c r="AT52" s="18"/>
      <c r="AU52" s="18"/>
      <c r="AV52" s="18"/>
      <c r="AW52" s="18"/>
      <c r="AX52" s="18"/>
      <c r="AY52" s="19"/>
      <c r="AZ52" s="17">
        <v>7.5999999999999998E-2</v>
      </c>
      <c r="BA52" s="18">
        <v>6.3E-2</v>
      </c>
      <c r="BB52" s="18">
        <v>0.72</v>
      </c>
      <c r="BC52" s="18">
        <v>9.1999999999999998E-2</v>
      </c>
      <c r="BD52" s="383">
        <v>5.0000000000000001E-3</v>
      </c>
      <c r="BE52" s="18">
        <v>4.7E-2</v>
      </c>
      <c r="BF52" s="18">
        <v>5.0999999999999997E-2</v>
      </c>
      <c r="BG52" s="18">
        <v>2.9000000000000001E-2</v>
      </c>
      <c r="BH52" s="18">
        <v>0.16</v>
      </c>
      <c r="BI52" s="18">
        <v>0.17</v>
      </c>
      <c r="BJ52" s="18">
        <v>0.2</v>
      </c>
      <c r="BK52" s="18">
        <v>7.5999999999999998E-2</v>
      </c>
      <c r="BL52" s="19">
        <v>0.1</v>
      </c>
      <c r="BM52" s="17"/>
      <c r="BN52" s="18"/>
      <c r="BO52" s="18"/>
      <c r="BP52" s="21"/>
      <c r="BQ52" s="21"/>
      <c r="BR52" s="21"/>
      <c r="BS52" s="21"/>
      <c r="BT52" s="21"/>
      <c r="BU52" s="22"/>
      <c r="BV52" s="24">
        <v>0.25</v>
      </c>
      <c r="BW52" s="21">
        <v>0.25</v>
      </c>
      <c r="BX52" s="21">
        <v>0.2</v>
      </c>
      <c r="BY52" s="21">
        <v>7.8E-2</v>
      </c>
      <c r="BZ52" s="21">
        <v>0.11</v>
      </c>
      <c r="CA52" s="21">
        <v>0.28999999999999998</v>
      </c>
      <c r="CB52" s="21">
        <v>0.26</v>
      </c>
      <c r="CC52" s="21">
        <v>0.66</v>
      </c>
      <c r="CD52" s="21">
        <v>3.5000000000000003E-2</v>
      </c>
      <c r="CE52" s="21"/>
      <c r="CF52" s="21">
        <v>4.3999999999999997E-2</v>
      </c>
      <c r="CG52" s="21">
        <v>0.22</v>
      </c>
      <c r="CH52" s="21">
        <v>0.18</v>
      </c>
      <c r="CI52" s="21">
        <v>0.16</v>
      </c>
      <c r="CJ52" s="21">
        <v>0.16</v>
      </c>
      <c r="CK52" s="21">
        <v>4.3999999999999997E-2</v>
      </c>
      <c r="CL52" s="21">
        <v>0.26</v>
      </c>
      <c r="CM52" s="21"/>
      <c r="CN52" s="21"/>
      <c r="CO52" s="21"/>
      <c r="CP52" s="21"/>
      <c r="CQ52" s="21"/>
      <c r="CR52" s="21"/>
      <c r="CS52" s="21"/>
      <c r="CT52" s="21"/>
      <c r="CU52" s="21"/>
      <c r="CV52" s="21"/>
      <c r="CW52" s="21"/>
      <c r="CX52" s="22"/>
      <c r="CY52" s="463">
        <v>0.36</v>
      </c>
      <c r="CZ52" s="464">
        <v>0.21</v>
      </c>
      <c r="DA52" s="464">
        <v>0.11</v>
      </c>
      <c r="DB52" s="464">
        <v>0.1</v>
      </c>
      <c r="DC52" s="464">
        <v>8.8999999999999996E-2</v>
      </c>
      <c r="DD52" s="465">
        <v>9.7000000000000003E-2</v>
      </c>
      <c r="DE52" s="422"/>
      <c r="DF52" s="423"/>
      <c r="DG52" s="434">
        <v>0.24</v>
      </c>
    </row>
    <row r="53" spans="1:112" x14ac:dyDescent="0.25">
      <c r="J53" s="495">
        <f t="shared" ref="J53:AO53" si="14">COUNTA(J9:J52)</f>
        <v>5</v>
      </c>
      <c r="K53" s="495">
        <f t="shared" si="14"/>
        <v>5</v>
      </c>
      <c r="L53" s="495">
        <f t="shared" si="14"/>
        <v>5</v>
      </c>
      <c r="M53" s="495">
        <f t="shared" si="14"/>
        <v>5</v>
      </c>
      <c r="N53" s="495">
        <f t="shared" si="14"/>
        <v>5</v>
      </c>
      <c r="O53" s="495">
        <f t="shared" si="14"/>
        <v>5</v>
      </c>
      <c r="P53" s="495">
        <f t="shared" si="14"/>
        <v>5</v>
      </c>
      <c r="Q53" s="495">
        <f t="shared" si="14"/>
        <v>5</v>
      </c>
      <c r="R53" s="495">
        <f t="shared" si="14"/>
        <v>5</v>
      </c>
      <c r="S53" s="494">
        <f t="shared" si="14"/>
        <v>22</v>
      </c>
      <c r="T53" s="494">
        <f t="shared" si="14"/>
        <v>22</v>
      </c>
      <c r="U53" s="494">
        <f t="shared" si="14"/>
        <v>22</v>
      </c>
      <c r="V53" s="494">
        <f t="shared" si="14"/>
        <v>5</v>
      </c>
      <c r="W53" s="494">
        <f t="shared" si="14"/>
        <v>5</v>
      </c>
      <c r="X53" s="494">
        <f t="shared" si="14"/>
        <v>22</v>
      </c>
      <c r="Y53" s="494">
        <f t="shared" si="14"/>
        <v>22</v>
      </c>
      <c r="Z53" s="494">
        <f t="shared" si="14"/>
        <v>22</v>
      </c>
      <c r="AA53" s="494">
        <f t="shared" si="14"/>
        <v>5</v>
      </c>
      <c r="AB53" s="494">
        <f t="shared" si="14"/>
        <v>5</v>
      </c>
      <c r="AC53" s="494">
        <f t="shared" si="14"/>
        <v>22</v>
      </c>
      <c r="AD53" s="494">
        <f t="shared" si="14"/>
        <v>22</v>
      </c>
      <c r="AE53" s="494">
        <f t="shared" si="14"/>
        <v>5</v>
      </c>
      <c r="AF53" s="494">
        <f t="shared" si="14"/>
        <v>5</v>
      </c>
      <c r="AG53" s="494">
        <f t="shared" si="14"/>
        <v>22</v>
      </c>
      <c r="AH53" s="494">
        <f t="shared" si="14"/>
        <v>4</v>
      </c>
      <c r="AI53" s="494">
        <f t="shared" si="14"/>
        <v>3</v>
      </c>
      <c r="AJ53" s="494">
        <f t="shared" si="14"/>
        <v>3</v>
      </c>
      <c r="AK53" s="494">
        <f t="shared" si="14"/>
        <v>3</v>
      </c>
      <c r="AL53" s="494">
        <f t="shared" si="14"/>
        <v>4</v>
      </c>
      <c r="AM53" s="494">
        <f t="shared" si="14"/>
        <v>5</v>
      </c>
      <c r="AN53" s="494">
        <f t="shared" si="14"/>
        <v>5</v>
      </c>
      <c r="AO53" s="494">
        <f t="shared" si="14"/>
        <v>5</v>
      </c>
      <c r="AP53" s="494">
        <f t="shared" ref="AP53:BU53" si="15">COUNTA(AP9:AP52)</f>
        <v>5</v>
      </c>
      <c r="AQ53" s="494">
        <f t="shared" si="15"/>
        <v>5</v>
      </c>
      <c r="AR53" s="494">
        <f t="shared" si="15"/>
        <v>5</v>
      </c>
      <c r="AS53" s="494">
        <f t="shared" si="15"/>
        <v>5</v>
      </c>
      <c r="AT53" s="494">
        <f t="shared" si="15"/>
        <v>5</v>
      </c>
      <c r="AU53" s="494">
        <f t="shared" si="15"/>
        <v>5</v>
      </c>
      <c r="AV53" s="494">
        <f t="shared" si="15"/>
        <v>5</v>
      </c>
      <c r="AW53" s="494">
        <f t="shared" si="15"/>
        <v>5</v>
      </c>
      <c r="AX53" s="494">
        <f t="shared" si="15"/>
        <v>5</v>
      </c>
      <c r="AY53" s="494">
        <f t="shared" si="15"/>
        <v>5</v>
      </c>
      <c r="AZ53" s="494">
        <f t="shared" si="15"/>
        <v>24</v>
      </c>
      <c r="BA53" s="494">
        <f t="shared" si="15"/>
        <v>27</v>
      </c>
      <c r="BB53" s="494">
        <f t="shared" si="15"/>
        <v>27</v>
      </c>
      <c r="BC53" s="494">
        <f t="shared" si="15"/>
        <v>27</v>
      </c>
      <c r="BD53" s="494">
        <f t="shared" si="15"/>
        <v>27</v>
      </c>
      <c r="BE53" s="494">
        <f t="shared" si="15"/>
        <v>27</v>
      </c>
      <c r="BF53" s="494">
        <f t="shared" si="15"/>
        <v>27</v>
      </c>
      <c r="BG53" s="494">
        <f t="shared" si="15"/>
        <v>27</v>
      </c>
      <c r="BH53" s="494">
        <f t="shared" si="15"/>
        <v>27</v>
      </c>
      <c r="BI53" s="494">
        <f t="shared" si="15"/>
        <v>27</v>
      </c>
      <c r="BJ53" s="494">
        <f t="shared" si="15"/>
        <v>27</v>
      </c>
      <c r="BK53" s="494">
        <f t="shared" si="15"/>
        <v>27</v>
      </c>
      <c r="BL53" s="494">
        <f t="shared" si="15"/>
        <v>27</v>
      </c>
      <c r="BM53" s="494">
        <f t="shared" si="15"/>
        <v>9</v>
      </c>
      <c r="BN53" s="494">
        <f t="shared" si="15"/>
        <v>9</v>
      </c>
      <c r="BO53" s="494">
        <f t="shared" si="15"/>
        <v>25</v>
      </c>
      <c r="BP53" s="494">
        <f t="shared" si="15"/>
        <v>24</v>
      </c>
      <c r="BQ53" s="494">
        <f t="shared" si="15"/>
        <v>24</v>
      </c>
      <c r="BR53" s="494">
        <f t="shared" si="15"/>
        <v>9</v>
      </c>
      <c r="BS53" s="494">
        <f t="shared" si="15"/>
        <v>9</v>
      </c>
      <c r="BT53" s="494">
        <f t="shared" si="15"/>
        <v>9</v>
      </c>
      <c r="BU53" s="494">
        <f t="shared" si="15"/>
        <v>9</v>
      </c>
      <c r="BV53" s="494">
        <f t="shared" ref="BV53:DA53" si="16">COUNTA(BV9:BV52)</f>
        <v>24</v>
      </c>
      <c r="BW53" s="494">
        <f t="shared" si="16"/>
        <v>24</v>
      </c>
      <c r="BX53" s="494">
        <f t="shared" si="16"/>
        <v>25</v>
      </c>
      <c r="BY53" s="494">
        <f t="shared" si="16"/>
        <v>25</v>
      </c>
      <c r="BZ53" s="494">
        <f t="shared" si="16"/>
        <v>26</v>
      </c>
      <c r="CA53" s="494">
        <f t="shared" si="16"/>
        <v>26</v>
      </c>
      <c r="CB53" s="494">
        <f t="shared" si="16"/>
        <v>26</v>
      </c>
      <c r="CC53" s="494">
        <f t="shared" si="16"/>
        <v>26</v>
      </c>
      <c r="CD53" s="494">
        <f t="shared" si="16"/>
        <v>26</v>
      </c>
      <c r="CE53" s="494">
        <f t="shared" si="16"/>
        <v>4</v>
      </c>
      <c r="CF53" s="494">
        <f t="shared" si="16"/>
        <v>26</v>
      </c>
      <c r="CG53" s="494">
        <f t="shared" si="16"/>
        <v>26</v>
      </c>
      <c r="CH53" s="494">
        <f t="shared" si="16"/>
        <v>26</v>
      </c>
      <c r="CI53" s="494">
        <f t="shared" si="16"/>
        <v>26</v>
      </c>
      <c r="CJ53" s="494">
        <f t="shared" si="16"/>
        <v>26</v>
      </c>
      <c r="CK53" s="494">
        <f t="shared" si="16"/>
        <v>26</v>
      </c>
      <c r="CL53" s="494">
        <f t="shared" si="16"/>
        <v>26</v>
      </c>
      <c r="CM53" s="494">
        <f t="shared" si="16"/>
        <v>16</v>
      </c>
      <c r="CN53" s="494">
        <f t="shared" si="16"/>
        <v>16</v>
      </c>
      <c r="CO53" s="494">
        <f t="shared" si="16"/>
        <v>16</v>
      </c>
      <c r="CP53" s="494">
        <f t="shared" si="16"/>
        <v>16</v>
      </c>
      <c r="CQ53" s="494">
        <f t="shared" si="16"/>
        <v>21</v>
      </c>
      <c r="CR53" s="494">
        <f t="shared" si="16"/>
        <v>20</v>
      </c>
      <c r="CS53" s="494">
        <f t="shared" si="16"/>
        <v>20</v>
      </c>
      <c r="CT53" s="494">
        <f t="shared" si="16"/>
        <v>20</v>
      </c>
      <c r="CU53" s="494">
        <f t="shared" si="16"/>
        <v>20</v>
      </c>
      <c r="CV53" s="494">
        <f t="shared" si="16"/>
        <v>21</v>
      </c>
      <c r="CW53" s="494">
        <f t="shared" si="16"/>
        <v>20</v>
      </c>
      <c r="CX53" s="494">
        <f t="shared" si="16"/>
        <v>21</v>
      </c>
      <c r="CY53" s="494">
        <f t="shared" si="16"/>
        <v>21</v>
      </c>
      <c r="CZ53" s="494">
        <f t="shared" si="16"/>
        <v>21</v>
      </c>
      <c r="DA53" s="494">
        <f t="shared" si="16"/>
        <v>21</v>
      </c>
      <c r="DB53" s="494">
        <f t="shared" ref="DB53:DG53" si="17">COUNTA(DB9:DB52)</f>
        <v>21</v>
      </c>
      <c r="DC53" s="494">
        <f t="shared" si="17"/>
        <v>21</v>
      </c>
      <c r="DD53" s="494">
        <f t="shared" si="17"/>
        <v>21</v>
      </c>
      <c r="DE53" s="494">
        <f t="shared" si="17"/>
        <v>7</v>
      </c>
      <c r="DF53" s="494">
        <f t="shared" si="17"/>
        <v>7</v>
      </c>
      <c r="DG53" s="494">
        <f t="shared" si="17"/>
        <v>17</v>
      </c>
      <c r="DH53" s="494">
        <f>SUM(J53:DG53)</f>
        <v>1628</v>
      </c>
    </row>
    <row r="54" spans="1:112" x14ac:dyDescent="0.25">
      <c r="A54" s="94" t="s">
        <v>214</v>
      </c>
    </row>
  </sheetData>
  <sheetProtection algorithmName="SHA-512" hashValue="jLpkTm4SJc6dTzPHfanMtqdYHb4fSdtvsPYc+vYulcWUVDLywaEcR8zgH/A6i4LuwUAl8770n4Ruv+5MOj2peg==" saltValue="VEFzOjq8AJyOwUE8iQg1/Q==" spinCount="100000" sheet="1" objects="1" scenarios="1"/>
  <mergeCells count="16">
    <mergeCell ref="DE4:DG4"/>
    <mergeCell ref="DE3:DG3"/>
    <mergeCell ref="AH3:AL3"/>
    <mergeCell ref="AH4:AL4"/>
    <mergeCell ref="AZ4:BL4"/>
    <mergeCell ref="AZ3:BL3"/>
    <mergeCell ref="AM4:AY4"/>
    <mergeCell ref="BV3:CX3"/>
    <mergeCell ref="CY4:DD4"/>
    <mergeCell ref="CY3:DD3"/>
    <mergeCell ref="BV4:CX4"/>
    <mergeCell ref="J4:AG4"/>
    <mergeCell ref="J3:AG3"/>
    <mergeCell ref="BM4:BU4"/>
    <mergeCell ref="BM3:BU3"/>
    <mergeCell ref="AM3:AY3"/>
  </mergeCells>
  <conditionalFormatting sqref="C9:C52">
    <cfRule type="colorScale" priority="1">
      <colorScale>
        <cfvo type="num" val="0"/>
        <cfvo type="num" val="1"/>
        <cfvo type="num" val="5"/>
        <color theme="5"/>
        <color theme="9"/>
        <color theme="6"/>
      </colorScale>
    </cfRule>
  </conditionalFormatting>
  <hyperlinks>
    <hyperlink ref="AH5" location="Referencer!A10" display="[7]" xr:uid="{00000000-0004-0000-1A00-000000000000}"/>
    <hyperlink ref="AI5:AL5" location="Referencer!A10" display="[7]" xr:uid="{00000000-0004-0000-1A00-000001000000}"/>
    <hyperlink ref="DE5" location="Referencer!A35" display="[30]" xr:uid="{00000000-0004-0000-1A00-000002000000}"/>
    <hyperlink ref="DF5:DG5" location="Referencer!A35" display="[30]" xr:uid="{00000000-0004-0000-1A00-000003000000}"/>
    <hyperlink ref="AZ5" location="Referencer!A51" display="[46]" xr:uid="{00000000-0004-0000-1A00-000004000000}"/>
    <hyperlink ref="BA5" location="Referencer!A51" display="[46]" xr:uid="{00000000-0004-0000-1A00-000005000000}"/>
    <hyperlink ref="BB5" location="Referencer!A51" display="[46]" xr:uid="{00000000-0004-0000-1A00-000006000000}"/>
    <hyperlink ref="BC5" location="Referencer!A51" display="[46]" xr:uid="{00000000-0004-0000-1A00-000007000000}"/>
    <hyperlink ref="BD5" location="Referencer!A51" display="[46]" xr:uid="{00000000-0004-0000-1A00-000008000000}"/>
    <hyperlink ref="BE5" location="Referencer!A51" display="[46]" xr:uid="{00000000-0004-0000-1A00-000009000000}"/>
    <hyperlink ref="BF5" location="Referencer!A51" display="[46]" xr:uid="{00000000-0004-0000-1A00-00000A000000}"/>
    <hyperlink ref="BG5" location="Referencer!A51" display="[46]" xr:uid="{00000000-0004-0000-1A00-00000B000000}"/>
    <hyperlink ref="BH5" location="Referencer!A51" display="[46]" xr:uid="{00000000-0004-0000-1A00-00000C000000}"/>
    <hyperlink ref="BI5" location="Referencer!A51" display="[46]" xr:uid="{00000000-0004-0000-1A00-00000D000000}"/>
    <hyperlink ref="BJ5" location="Referencer!A51" display="[46]" xr:uid="{00000000-0004-0000-1A00-00000E000000}"/>
    <hyperlink ref="BK5" location="Referencer!A51" display="[46]" xr:uid="{00000000-0004-0000-1A00-00000F000000}"/>
    <hyperlink ref="BL5" location="Referencer!A51" display="[46]" xr:uid="{00000000-0004-0000-1A00-000010000000}"/>
    <hyperlink ref="AM5" location="Referencer!A51" display="[46]" xr:uid="{00000000-0004-0000-1A00-000011000000}"/>
    <hyperlink ref="AN5:AY5" location="Referencer!A51" display="[46]" xr:uid="{00000000-0004-0000-1A00-000012000000}"/>
    <hyperlink ref="BM5" location="Referencer!A49" display="[44]" xr:uid="{00000000-0004-0000-1A00-000013000000}"/>
    <hyperlink ref="BN5:BU5" location="Referencer!A49" display="[44]" xr:uid="{00000000-0004-0000-1A00-000014000000}"/>
    <hyperlink ref="J5" location="Referencer!A57" display="[52]" xr:uid="{00000000-0004-0000-1A00-000015000000}"/>
    <hyperlink ref="K5" location="Referencer!A57" display="[52]" xr:uid="{00000000-0004-0000-1A00-000016000000}"/>
    <hyperlink ref="L5:AG5" location="Referencer!A57" display="[52]" xr:uid="{00000000-0004-0000-1A00-000017000000}"/>
    <hyperlink ref="BV5" location="Referencer!A59" display="[54]" xr:uid="{00000000-0004-0000-1A00-000018000000}"/>
    <hyperlink ref="BW5:CX5" location="Referencer!A59" display="[54]" xr:uid="{00000000-0004-0000-1A00-000019000000}"/>
    <hyperlink ref="CY5" location="Referencer!A59" display="[54]" xr:uid="{FD4B9473-F31B-4D32-8606-D2511E071474}"/>
    <hyperlink ref="CZ5" location="Referencer!A59" display="[54]" xr:uid="{85A876A4-5669-4403-9D18-A16F675FCBEE}"/>
    <hyperlink ref="DA5" location="Referencer!A59" display="[54]" xr:uid="{E35893BA-0291-466D-A33B-31FCE404F25D}"/>
    <hyperlink ref="DB5" location="Referencer!A59" display="[54]" xr:uid="{A26333D5-5FDD-49A4-BA7F-56006F07683D}"/>
    <hyperlink ref="DC5" location="Referencer!A59" display="[54]" xr:uid="{1119A204-DFF9-44BF-ADC7-89E6A839D9E4}"/>
    <hyperlink ref="DD5" location="Referencer!A59" display="[54]" xr:uid="{2269F41F-6BFC-4F66-A339-05853E1F0D58}"/>
  </hyperlinks>
  <pageMargins left="0.70866141732283472" right="0.70866141732283472" top="0.74803149606299213" bottom="0.74803149606299213" header="0.31496062992125984" footer="0.31496062992125984"/>
  <pageSetup paperSize="8" scale="48" orientation="landscape" r:id="rId1"/>
  <colBreaks count="1" manualBreakCount="1">
    <brk id="9" max="1048575" man="1"/>
  </colBreaks>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tint="-0.499984740745262"/>
  </sheetPr>
  <dimension ref="A1:AK58"/>
  <sheetViews>
    <sheetView zoomScale="90" zoomScaleNormal="90" workbookViewId="0">
      <pane xSplit="1" topLeftCell="B1" activePane="topRight" state="frozen"/>
      <selection pane="topRight" activeCell="C4" sqref="C4"/>
    </sheetView>
  </sheetViews>
  <sheetFormatPr defaultRowHeight="15" x14ac:dyDescent="0.25"/>
  <cols>
    <col min="1" max="1" width="24.5703125" bestFit="1" customWidth="1"/>
    <col min="2" max="2" width="6.5703125" bestFit="1" customWidth="1"/>
    <col min="3" max="6" width="15.140625" style="45" customWidth="1"/>
    <col min="7" max="7" width="17" style="45" bestFit="1" customWidth="1"/>
    <col min="8" max="9" width="15.140625" style="45" customWidth="1"/>
    <col min="10" max="13" width="9.140625" style="45" customWidth="1"/>
    <col min="14" max="14" width="10.7109375" style="45" customWidth="1"/>
    <col min="15" max="15" width="10.42578125" style="45" customWidth="1"/>
    <col min="16" max="16" width="12.7109375" style="45" customWidth="1"/>
    <col min="17" max="18" width="10.7109375" style="45" customWidth="1"/>
    <col min="19" max="20" width="11" style="45" bestFit="1" customWidth="1"/>
    <col min="21" max="21" width="11.140625" style="45" customWidth="1"/>
    <col min="22" max="27" width="11" style="45" bestFit="1" customWidth="1"/>
    <col min="28" max="28" width="11.7109375" style="45" customWidth="1"/>
    <col min="29" max="29" width="12.140625" style="45" customWidth="1"/>
    <col min="30" max="30" width="10.7109375" style="45" customWidth="1"/>
    <col min="31" max="31" width="11" style="45" bestFit="1" customWidth="1"/>
    <col min="32" max="33" width="10.7109375" style="45" customWidth="1"/>
    <col min="34" max="34" width="12.42578125" style="45" customWidth="1"/>
    <col min="35" max="35" width="18.85546875" style="45" customWidth="1"/>
    <col min="36" max="36" width="29.140625" style="45" customWidth="1"/>
  </cols>
  <sheetData>
    <row r="1" spans="1:36" s="37" customFormat="1" ht="18.75" x14ac:dyDescent="0.3">
      <c r="A1" s="170" t="s">
        <v>226</v>
      </c>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row>
    <row r="2" spans="1:36" s="202" customFormat="1" ht="18.75" x14ac:dyDescent="0.3">
      <c r="A2" s="167"/>
      <c r="B2" s="167"/>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row>
    <row r="3" spans="1:36" s="14" customFormat="1" ht="14.45" customHeight="1" x14ac:dyDescent="0.25">
      <c r="A3" s="57" t="s">
        <v>118</v>
      </c>
      <c r="B3" s="55"/>
      <c r="C3" s="57"/>
      <c r="D3" s="282"/>
      <c r="E3" s="80"/>
      <c r="F3" s="282"/>
      <c r="G3" s="55"/>
      <c r="H3" s="120"/>
      <c r="I3" s="56"/>
      <c r="J3" s="642" t="s">
        <v>136</v>
      </c>
      <c r="K3" s="643"/>
      <c r="L3" s="643"/>
      <c r="M3" s="644"/>
      <c r="N3" s="642" t="s">
        <v>137</v>
      </c>
      <c r="O3" s="643"/>
      <c r="P3" s="643"/>
      <c r="Q3" s="643"/>
      <c r="R3" s="644"/>
      <c r="S3" s="642" t="s">
        <v>643</v>
      </c>
      <c r="T3" s="643"/>
      <c r="U3" s="643"/>
      <c r="V3" s="643"/>
      <c r="W3" s="643"/>
      <c r="X3" s="643"/>
      <c r="Y3" s="643"/>
      <c r="Z3" s="643"/>
      <c r="AA3" s="643"/>
      <c r="AB3" s="643"/>
      <c r="AC3" s="643"/>
      <c r="AD3" s="643"/>
      <c r="AE3" s="643"/>
      <c r="AF3" s="643"/>
      <c r="AG3" s="643"/>
      <c r="AH3" s="643"/>
      <c r="AI3" s="598" t="s">
        <v>138</v>
      </c>
      <c r="AJ3" s="593" t="s">
        <v>139</v>
      </c>
    </row>
    <row r="4" spans="1:36" s="14" customFormat="1" ht="45" x14ac:dyDescent="0.25">
      <c r="A4" s="57" t="s">
        <v>145</v>
      </c>
      <c r="B4" s="55"/>
      <c r="C4" s="57"/>
      <c r="D4" s="282"/>
      <c r="E4" s="80"/>
      <c r="F4" s="282"/>
      <c r="G4" s="55"/>
      <c r="H4" s="120"/>
      <c r="I4" s="56"/>
      <c r="J4" s="661" t="s">
        <v>156</v>
      </c>
      <c r="K4" s="657"/>
      <c r="L4" s="657"/>
      <c r="M4" s="662"/>
      <c r="N4" s="661" t="s">
        <v>157</v>
      </c>
      <c r="O4" s="657"/>
      <c r="P4" s="657"/>
      <c r="Q4" s="657"/>
      <c r="R4" s="662"/>
      <c r="S4" s="661" t="s">
        <v>584</v>
      </c>
      <c r="T4" s="657"/>
      <c r="U4" s="657"/>
      <c r="V4" s="657"/>
      <c r="W4" s="657"/>
      <c r="X4" s="657"/>
      <c r="Y4" s="657"/>
      <c r="Z4" s="657"/>
      <c r="AA4" s="657"/>
      <c r="AB4" s="657"/>
      <c r="AC4" s="657"/>
      <c r="AD4" s="657"/>
      <c r="AE4" s="657"/>
      <c r="AF4" s="657"/>
      <c r="AG4" s="657"/>
      <c r="AH4" s="657"/>
      <c r="AI4" s="228" t="s">
        <v>110</v>
      </c>
      <c r="AJ4" s="236" t="s">
        <v>158</v>
      </c>
    </row>
    <row r="5" spans="1:36" s="14" customFormat="1" x14ac:dyDescent="0.25">
      <c r="A5" s="57" t="s">
        <v>37</v>
      </c>
      <c r="B5" s="55"/>
      <c r="C5" s="32"/>
      <c r="D5" s="33"/>
      <c r="E5" s="33"/>
      <c r="F5" s="33"/>
      <c r="G5" s="33"/>
      <c r="H5" s="33"/>
      <c r="I5" s="31"/>
      <c r="J5" s="364" t="s">
        <v>177</v>
      </c>
      <c r="K5" s="370" t="s">
        <v>177</v>
      </c>
      <c r="L5" s="370" t="s">
        <v>177</v>
      </c>
      <c r="M5" s="365" t="s">
        <v>166</v>
      </c>
      <c r="N5" s="370" t="s">
        <v>166</v>
      </c>
      <c r="O5" s="370" t="s">
        <v>163</v>
      </c>
      <c r="P5" s="370" t="s">
        <v>163</v>
      </c>
      <c r="Q5" s="370" t="s">
        <v>163</v>
      </c>
      <c r="R5" s="365" t="s">
        <v>163</v>
      </c>
      <c r="S5" s="364" t="s">
        <v>583</v>
      </c>
      <c r="T5" s="370" t="s">
        <v>583</v>
      </c>
      <c r="U5" s="370" t="s">
        <v>583</v>
      </c>
      <c r="V5" s="370" t="s">
        <v>583</v>
      </c>
      <c r="W5" s="370" t="s">
        <v>583</v>
      </c>
      <c r="X5" s="370" t="s">
        <v>583</v>
      </c>
      <c r="Y5" s="370" t="s">
        <v>583</v>
      </c>
      <c r="Z5" s="370" t="s">
        <v>583</v>
      </c>
      <c r="AA5" s="370" t="s">
        <v>583</v>
      </c>
      <c r="AB5" s="370" t="s">
        <v>583</v>
      </c>
      <c r="AC5" s="370" t="s">
        <v>583</v>
      </c>
      <c r="AD5" s="370" t="s">
        <v>583</v>
      </c>
      <c r="AE5" s="370" t="s">
        <v>583</v>
      </c>
      <c r="AF5" s="370" t="s">
        <v>583</v>
      </c>
      <c r="AG5" s="370" t="s">
        <v>583</v>
      </c>
      <c r="AH5" s="370" t="s">
        <v>583</v>
      </c>
      <c r="AI5" s="583" t="s">
        <v>172</v>
      </c>
      <c r="AJ5" s="372" t="s">
        <v>168</v>
      </c>
    </row>
    <row r="6" spans="1:36" s="45" customFormat="1" x14ac:dyDescent="0.25">
      <c r="A6" s="38" t="s">
        <v>104</v>
      </c>
      <c r="B6" s="32"/>
      <c r="C6" s="32"/>
      <c r="D6" s="33"/>
      <c r="E6" s="33"/>
      <c r="F6" s="33"/>
      <c r="G6" s="33"/>
      <c r="H6" s="33"/>
      <c r="I6" s="31"/>
      <c r="J6" s="32">
        <v>1</v>
      </c>
      <c r="K6" s="33">
        <v>1</v>
      </c>
      <c r="L6" s="33">
        <v>1</v>
      </c>
      <c r="M6" s="31">
        <v>1</v>
      </c>
      <c r="N6" s="32">
        <v>1</v>
      </c>
      <c r="O6" s="33">
        <v>1</v>
      </c>
      <c r="P6" s="33">
        <v>1</v>
      </c>
      <c r="Q6" s="33">
        <v>1</v>
      </c>
      <c r="R6" s="31">
        <v>1</v>
      </c>
      <c r="S6" s="453">
        <v>40781.416666666701</v>
      </c>
      <c r="T6" s="454">
        <v>40802.5</v>
      </c>
      <c r="U6" s="454">
        <v>41015.5</v>
      </c>
      <c r="V6" s="454">
        <v>41200.5</v>
      </c>
      <c r="W6" s="454">
        <v>41230.5</v>
      </c>
      <c r="X6" s="454">
        <v>41449</v>
      </c>
      <c r="Y6" s="454">
        <v>41535</v>
      </c>
      <c r="Z6" s="454">
        <v>41500</v>
      </c>
      <c r="AA6" s="454">
        <v>41702.416666666701</v>
      </c>
      <c r="AB6" s="454">
        <v>41782.416666666701</v>
      </c>
      <c r="AC6" s="454">
        <v>41873.458333333299</v>
      </c>
      <c r="AD6" s="454">
        <v>41926.5</v>
      </c>
      <c r="AE6" s="454">
        <v>42051.5</v>
      </c>
      <c r="AF6" s="454" t="s">
        <v>586</v>
      </c>
      <c r="AG6" s="454" t="s">
        <v>587</v>
      </c>
      <c r="AH6" s="33" t="s">
        <v>595</v>
      </c>
      <c r="AI6" s="599" t="s">
        <v>181</v>
      </c>
      <c r="AJ6" s="235">
        <v>3</v>
      </c>
    </row>
    <row r="7" spans="1:36" s="14" customFormat="1" x14ac:dyDescent="0.25">
      <c r="A7" s="60" t="s">
        <v>219</v>
      </c>
      <c r="B7" s="105"/>
      <c r="C7" s="15" t="s">
        <v>104</v>
      </c>
      <c r="D7" s="16" t="s">
        <v>383</v>
      </c>
      <c r="E7" s="16" t="s">
        <v>208</v>
      </c>
      <c r="F7" s="16" t="s">
        <v>384</v>
      </c>
      <c r="G7" s="16" t="s">
        <v>446</v>
      </c>
      <c r="H7" s="16" t="s">
        <v>227</v>
      </c>
      <c r="I7" s="61" t="s">
        <v>209</v>
      </c>
      <c r="J7" s="15" t="s">
        <v>186</v>
      </c>
      <c r="K7" s="16" t="s">
        <v>186</v>
      </c>
      <c r="L7" s="16" t="s">
        <v>186</v>
      </c>
      <c r="M7" s="61" t="s">
        <v>186</v>
      </c>
      <c r="N7" s="15" t="s">
        <v>186</v>
      </c>
      <c r="O7" s="16" t="s">
        <v>186</v>
      </c>
      <c r="P7" s="16" t="s">
        <v>186</v>
      </c>
      <c r="Q7" s="16" t="s">
        <v>186</v>
      </c>
      <c r="R7" s="61" t="s">
        <v>186</v>
      </c>
      <c r="S7" s="15" t="s">
        <v>186</v>
      </c>
      <c r="T7" s="16" t="s">
        <v>186</v>
      </c>
      <c r="U7" s="16" t="s">
        <v>186</v>
      </c>
      <c r="V7" s="16" t="s">
        <v>186</v>
      </c>
      <c r="W7" s="16" t="s">
        <v>186</v>
      </c>
      <c r="X7" s="16" t="s">
        <v>186</v>
      </c>
      <c r="Y7" s="16" t="s">
        <v>186</v>
      </c>
      <c r="Z7" s="16" t="s">
        <v>186</v>
      </c>
      <c r="AA7" s="16" t="s">
        <v>186</v>
      </c>
      <c r="AB7" s="16" t="s">
        <v>186</v>
      </c>
      <c r="AC7" s="16" t="s">
        <v>186</v>
      </c>
      <c r="AD7" s="16" t="s">
        <v>186</v>
      </c>
      <c r="AE7" s="16" t="s">
        <v>186</v>
      </c>
      <c r="AF7" s="16" t="s">
        <v>186</v>
      </c>
      <c r="AG7" s="16" t="s">
        <v>186</v>
      </c>
      <c r="AH7" s="16" t="s">
        <v>186</v>
      </c>
      <c r="AI7" s="600" t="s">
        <v>188</v>
      </c>
      <c r="AJ7" s="247" t="s">
        <v>187</v>
      </c>
    </row>
    <row r="8" spans="1:36" x14ac:dyDescent="0.25">
      <c r="A8" s="25" t="s">
        <v>49</v>
      </c>
      <c r="B8" s="26" t="s">
        <v>50</v>
      </c>
      <c r="C8" s="27"/>
      <c r="D8" s="28"/>
      <c r="E8" s="28"/>
      <c r="F8" s="28"/>
      <c r="G8" s="28"/>
      <c r="H8" s="28"/>
      <c r="I8" s="29"/>
      <c r="J8" s="40"/>
      <c r="K8" s="41"/>
      <c r="L8" s="41"/>
      <c r="M8" s="42"/>
      <c r="N8" s="40"/>
      <c r="O8" s="41"/>
      <c r="P8" s="41"/>
      <c r="Q8" s="41"/>
      <c r="R8" s="42"/>
      <c r="S8" s="44"/>
      <c r="T8" s="39"/>
      <c r="U8" s="39"/>
      <c r="V8" s="39"/>
      <c r="W8" s="39"/>
      <c r="X8" s="39"/>
      <c r="Y8" s="39"/>
      <c r="Z8" s="39"/>
      <c r="AA8" s="39"/>
      <c r="AB8" s="39"/>
      <c r="AC8" s="39"/>
      <c r="AD8" s="39"/>
      <c r="AE8" s="39"/>
      <c r="AF8" s="39"/>
      <c r="AG8" s="39"/>
      <c r="AH8" s="39"/>
      <c r="AI8" s="565"/>
      <c r="AJ8" s="42"/>
    </row>
    <row r="9" spans="1:36" x14ac:dyDescent="0.25">
      <c r="A9" s="36" t="s">
        <v>51</v>
      </c>
      <c r="B9" s="37" t="s">
        <v>231</v>
      </c>
      <c r="C9" s="40">
        <f>COUNT(J9:AJ9)</f>
        <v>0</v>
      </c>
      <c r="D9" s="71">
        <f>MIN(J9:AJ9)</f>
        <v>0</v>
      </c>
      <c r="E9" s="74" t="e">
        <f>AVERAGE(J9:AJ9)</f>
        <v>#DIV/0!</v>
      </c>
      <c r="F9" s="71">
        <f>MAX(J9:AJ9)</f>
        <v>0</v>
      </c>
      <c r="G9" s="74" t="e">
        <f>STDEV(J9:AJ9)</f>
        <v>#DIV/0!</v>
      </c>
      <c r="H9" s="74" t="e">
        <f>PERCENTILE(J9:AJ9,0.75)</f>
        <v>#NUM!</v>
      </c>
      <c r="I9" s="118" t="e">
        <f>PERCENTILE(J9:AJ9,0.9)</f>
        <v>#NUM!</v>
      </c>
      <c r="J9" s="40"/>
      <c r="K9" s="41"/>
      <c r="L9" s="41"/>
      <c r="M9" s="42"/>
      <c r="N9" s="40"/>
      <c r="O9" s="41"/>
      <c r="P9" s="41"/>
      <c r="Q9" s="41"/>
      <c r="R9" s="42"/>
      <c r="S9" s="44"/>
      <c r="T9" s="39"/>
      <c r="U9" s="39"/>
      <c r="V9" s="39"/>
      <c r="W9" s="39"/>
      <c r="X9" s="39"/>
      <c r="Y9" s="39"/>
      <c r="Z9" s="39"/>
      <c r="AA9" s="39"/>
      <c r="AB9" s="39"/>
      <c r="AC9" s="39"/>
      <c r="AD9" s="39"/>
      <c r="AE9" s="39"/>
      <c r="AF9" s="39"/>
      <c r="AG9" s="39"/>
      <c r="AH9" s="39"/>
      <c r="AI9" s="565"/>
      <c r="AJ9" s="42"/>
    </row>
    <row r="10" spans="1:36" x14ac:dyDescent="0.25">
      <c r="A10" s="36" t="s">
        <v>52</v>
      </c>
      <c r="B10" s="37" t="s">
        <v>53</v>
      </c>
      <c r="C10" s="40">
        <f>COUNT(J10:AJ10)</f>
        <v>26</v>
      </c>
      <c r="D10" s="71">
        <f>MIN(J10:AJ10)</f>
        <v>8.3000000000000007</v>
      </c>
      <c r="E10" s="74">
        <f>AVERAGE(J10:AJ10)</f>
        <v>151.97307692307692</v>
      </c>
      <c r="F10" s="74">
        <f>MAX(J10:AJ10)</f>
        <v>860</v>
      </c>
      <c r="G10" s="74">
        <f>STDEV(J10:AJ10)</f>
        <v>175.59142019516173</v>
      </c>
      <c r="H10" s="74">
        <f>PERCENTILE(J10:AJ10,0.75)</f>
        <v>167.5</v>
      </c>
      <c r="I10" s="118">
        <f t="shared" ref="I10:I52" si="0">PERCENTILE(J10:AJ10,0.9)</f>
        <v>335</v>
      </c>
      <c r="J10" s="40">
        <v>180</v>
      </c>
      <c r="K10" s="43">
        <v>67</v>
      </c>
      <c r="L10" s="43">
        <v>46</v>
      </c>
      <c r="M10" s="466">
        <v>39</v>
      </c>
      <c r="N10" s="40">
        <v>140</v>
      </c>
      <c r="O10" s="41">
        <v>29</v>
      </c>
      <c r="P10" s="41">
        <v>13</v>
      </c>
      <c r="Q10" s="41">
        <v>11</v>
      </c>
      <c r="R10" s="466">
        <v>8.3000000000000007</v>
      </c>
      <c r="S10" s="44">
        <v>67</v>
      </c>
      <c r="T10" s="39">
        <v>120</v>
      </c>
      <c r="U10" s="39">
        <v>130</v>
      </c>
      <c r="V10" s="39">
        <v>100</v>
      </c>
      <c r="W10" s="39">
        <v>120</v>
      </c>
      <c r="X10" s="39">
        <v>200</v>
      </c>
      <c r="Y10" s="39">
        <v>84</v>
      </c>
      <c r="Z10" s="39">
        <v>52</v>
      </c>
      <c r="AA10" s="39">
        <v>150</v>
      </c>
      <c r="AB10" s="39">
        <v>160</v>
      </c>
      <c r="AC10" s="39">
        <v>110</v>
      </c>
      <c r="AD10" s="39">
        <v>170</v>
      </c>
      <c r="AE10" s="39">
        <v>320</v>
      </c>
      <c r="AF10" s="469">
        <v>860</v>
      </c>
      <c r="AG10" s="470">
        <v>350</v>
      </c>
      <c r="AH10" s="594">
        <v>380</v>
      </c>
      <c r="AI10" s="565">
        <v>45</v>
      </c>
      <c r="AJ10" s="42"/>
    </row>
    <row r="11" spans="1:36" x14ac:dyDescent="0.25">
      <c r="A11" s="36" t="s">
        <v>54</v>
      </c>
      <c r="B11" s="37" t="s">
        <v>53</v>
      </c>
      <c r="C11" s="40">
        <f>COUNT(J11:AJ11)</f>
        <v>10</v>
      </c>
      <c r="D11" s="71">
        <f>MIN(J11:AJ11)</f>
        <v>1.9</v>
      </c>
      <c r="E11" s="71">
        <f>AVERAGE(J11:AJ11)</f>
        <v>13.209999999999999</v>
      </c>
      <c r="F11" s="74">
        <f>MAX(J11:AJ11)</f>
        <v>79</v>
      </c>
      <c r="G11" s="71">
        <f>STDEV(J11:AJ11)</f>
        <v>23.760258603156846</v>
      </c>
      <c r="H11" s="71">
        <f>PERCENTILE(J11:AJ11,0.75)</f>
        <v>5.55</v>
      </c>
      <c r="I11" s="118">
        <f t="shared" si="0"/>
        <v>26.799999999999979</v>
      </c>
      <c r="J11" s="40">
        <v>21</v>
      </c>
      <c r="K11" s="41">
        <v>5.4</v>
      </c>
      <c r="L11" s="41">
        <v>4.7</v>
      </c>
      <c r="M11" s="42"/>
      <c r="N11" s="40"/>
      <c r="O11" s="41">
        <v>5</v>
      </c>
      <c r="P11" s="41">
        <v>1.9</v>
      </c>
      <c r="Q11" s="41">
        <v>3</v>
      </c>
      <c r="R11" s="466">
        <v>2.1</v>
      </c>
      <c r="S11" s="44"/>
      <c r="T11" s="39"/>
      <c r="U11" s="39"/>
      <c r="V11" s="39"/>
      <c r="W11" s="39"/>
      <c r="X11" s="39"/>
      <c r="Y11" s="39"/>
      <c r="Z11" s="39"/>
      <c r="AA11" s="39"/>
      <c r="AB11" s="39"/>
      <c r="AC11" s="39"/>
      <c r="AD11" s="39"/>
      <c r="AE11" s="39"/>
      <c r="AF11" s="469">
        <v>79</v>
      </c>
      <c r="AG11" s="469">
        <v>4.4000000000000004</v>
      </c>
      <c r="AH11" s="595">
        <v>5.6</v>
      </c>
      <c r="AI11" s="565"/>
      <c r="AJ11" s="42"/>
    </row>
    <row r="12" spans="1:36" x14ac:dyDescent="0.25">
      <c r="A12" s="36" t="s">
        <v>55</v>
      </c>
      <c r="B12" s="37" t="s">
        <v>53</v>
      </c>
      <c r="C12" s="40">
        <f>COUNT(J12:AJ12)</f>
        <v>26</v>
      </c>
      <c r="D12" s="71">
        <f>MIN(J12:AJ12)</f>
        <v>9.9</v>
      </c>
      <c r="E12" s="74">
        <f>AVERAGE(J12:AJ12)</f>
        <v>90.034615384615392</v>
      </c>
      <c r="F12" s="74">
        <f>MAX(J12:AJ12)</f>
        <v>480</v>
      </c>
      <c r="G12" s="74">
        <f>STDEV(J12:AJ12)</f>
        <v>108.91041802254801</v>
      </c>
      <c r="H12" s="74">
        <f>PERCENTILE(J12:AJ12,0.75)</f>
        <v>95.5</v>
      </c>
      <c r="I12" s="118">
        <f t="shared" si="0"/>
        <v>195</v>
      </c>
      <c r="J12" s="40">
        <v>330</v>
      </c>
      <c r="K12" s="43">
        <v>71</v>
      </c>
      <c r="L12" s="43">
        <v>63</v>
      </c>
      <c r="M12" s="70">
        <v>15</v>
      </c>
      <c r="N12" s="67">
        <v>15</v>
      </c>
      <c r="O12" s="41">
        <v>41</v>
      </c>
      <c r="P12" s="41">
        <v>22</v>
      </c>
      <c r="Q12" s="41">
        <v>23</v>
      </c>
      <c r="R12" s="466">
        <v>9.9</v>
      </c>
      <c r="S12" s="44">
        <v>34</v>
      </c>
      <c r="T12" s="39">
        <v>40</v>
      </c>
      <c r="U12" s="39">
        <v>25</v>
      </c>
      <c r="V12" s="39">
        <v>17</v>
      </c>
      <c r="W12" s="39">
        <v>49</v>
      </c>
      <c r="X12" s="39">
        <v>480</v>
      </c>
      <c r="Y12" s="39">
        <v>99</v>
      </c>
      <c r="Z12" s="39">
        <v>47</v>
      </c>
      <c r="AA12" s="39">
        <v>98</v>
      </c>
      <c r="AB12" s="39">
        <v>84</v>
      </c>
      <c r="AC12" s="39">
        <v>75</v>
      </c>
      <c r="AD12" s="39">
        <v>29</v>
      </c>
      <c r="AE12" s="39">
        <v>86</v>
      </c>
      <c r="AF12" s="469">
        <v>270</v>
      </c>
      <c r="AG12" s="469">
        <v>88</v>
      </c>
      <c r="AH12" s="595">
        <v>120</v>
      </c>
      <c r="AI12" s="565">
        <v>110</v>
      </c>
      <c r="AJ12" s="42"/>
    </row>
    <row r="13" spans="1:36" x14ac:dyDescent="0.25">
      <c r="A13" s="36"/>
      <c r="B13" s="37"/>
      <c r="C13" s="40"/>
      <c r="D13" s="71"/>
      <c r="E13" s="74"/>
      <c r="F13" s="74"/>
      <c r="G13" s="74"/>
      <c r="H13" s="74"/>
      <c r="I13" s="118"/>
      <c r="J13" s="40"/>
      <c r="K13" s="41"/>
      <c r="L13" s="41"/>
      <c r="M13" s="42"/>
      <c r="N13" s="40"/>
      <c r="O13" s="41"/>
      <c r="P13" s="41"/>
      <c r="Q13" s="41"/>
      <c r="R13" s="42"/>
      <c r="S13" s="44"/>
      <c r="T13" s="39"/>
      <c r="U13" s="39"/>
      <c r="V13" s="39"/>
      <c r="W13" s="39"/>
      <c r="X13" s="39"/>
      <c r="Y13" s="39"/>
      <c r="Z13" s="39"/>
      <c r="AA13" s="39"/>
      <c r="AB13" s="39"/>
      <c r="AC13" s="39"/>
      <c r="AD13" s="39"/>
      <c r="AE13" s="39"/>
      <c r="AF13" s="469"/>
      <c r="AG13" s="469"/>
      <c r="AH13" s="595"/>
      <c r="AI13" s="565"/>
      <c r="AJ13" s="42"/>
    </row>
    <row r="14" spans="1:36" x14ac:dyDescent="0.25">
      <c r="A14" s="25" t="s">
        <v>56</v>
      </c>
      <c r="B14" s="26"/>
      <c r="C14" s="40"/>
      <c r="D14" s="71"/>
      <c r="E14" s="74"/>
      <c r="F14" s="74"/>
      <c r="G14" s="74"/>
      <c r="H14" s="74"/>
      <c r="I14" s="118"/>
      <c r="J14" s="40"/>
      <c r="K14" s="41"/>
      <c r="L14" s="41"/>
      <c r="M14" s="42"/>
      <c r="N14" s="40"/>
      <c r="O14" s="41"/>
      <c r="P14" s="41"/>
      <c r="Q14" s="41"/>
      <c r="R14" s="42"/>
      <c r="S14" s="44"/>
      <c r="T14" s="39"/>
      <c r="U14" s="39"/>
      <c r="V14" s="39"/>
      <c r="W14" s="39"/>
      <c r="X14" s="39"/>
      <c r="Y14" s="39"/>
      <c r="Z14" s="39"/>
      <c r="AA14" s="39"/>
      <c r="AB14" s="39"/>
      <c r="AC14" s="39"/>
      <c r="AD14" s="39"/>
      <c r="AE14" s="39"/>
      <c r="AF14" s="469"/>
      <c r="AG14" s="469"/>
      <c r="AH14" s="595"/>
      <c r="AI14" s="565"/>
      <c r="AJ14" s="42"/>
    </row>
    <row r="15" spans="1:36" x14ac:dyDescent="0.25">
      <c r="A15" s="36" t="s">
        <v>57</v>
      </c>
      <c r="B15" s="37" t="s">
        <v>53</v>
      </c>
      <c r="C15" s="40">
        <f>COUNT(J15:AJ15)</f>
        <v>26</v>
      </c>
      <c r="D15" s="72">
        <f>MIN(J15:AJ15)</f>
        <v>6.4000000000000001E-2</v>
      </c>
      <c r="E15" s="72">
        <f>AVERAGE(J15:AJ15)</f>
        <v>0.31342307692307692</v>
      </c>
      <c r="F15" s="72">
        <f>MAX(J15:AJ15)</f>
        <v>1.3</v>
      </c>
      <c r="G15" s="72">
        <f>STDEV(J15:AJ15)</f>
        <v>0.28481912479002153</v>
      </c>
      <c r="H15" s="72">
        <f>PERCENTILE(J15:AJ15,0.75)</f>
        <v>0.38</v>
      </c>
      <c r="I15" s="274">
        <f t="shared" si="0"/>
        <v>0.59499999999999997</v>
      </c>
      <c r="J15" s="40">
        <v>0.91</v>
      </c>
      <c r="K15" s="43">
        <v>0.22</v>
      </c>
      <c r="L15" s="43">
        <v>0.16</v>
      </c>
      <c r="M15" s="466">
        <v>0.16</v>
      </c>
      <c r="N15" s="40">
        <v>0.18</v>
      </c>
      <c r="O15" s="43">
        <v>0.12</v>
      </c>
      <c r="P15" s="43">
        <v>6.4000000000000001E-2</v>
      </c>
      <c r="Q15" s="43">
        <v>0.11</v>
      </c>
      <c r="R15" s="466">
        <v>8.5999999999999993E-2</v>
      </c>
      <c r="S15" s="44">
        <v>0.11</v>
      </c>
      <c r="T15" s="39">
        <v>0.27</v>
      </c>
      <c r="U15" s="39">
        <v>0.11</v>
      </c>
      <c r="V15" s="39">
        <v>7.9000000000000001E-2</v>
      </c>
      <c r="W15" s="39">
        <v>0.32</v>
      </c>
      <c r="X15" s="39">
        <v>0.79</v>
      </c>
      <c r="Y15" s="39">
        <v>0.4</v>
      </c>
      <c r="Z15" s="39">
        <v>0.22</v>
      </c>
      <c r="AA15" s="39">
        <v>0.35</v>
      </c>
      <c r="AB15" s="39">
        <v>0.39</v>
      </c>
      <c r="AC15" s="39">
        <v>0.35</v>
      </c>
      <c r="AD15" s="39">
        <v>0.19</v>
      </c>
      <c r="AE15" s="39">
        <v>0.24</v>
      </c>
      <c r="AF15" s="469">
        <v>1.3</v>
      </c>
      <c r="AG15" s="469">
        <v>0.39</v>
      </c>
      <c r="AH15" s="595">
        <v>0.4</v>
      </c>
      <c r="AI15" s="565">
        <v>0.23</v>
      </c>
      <c r="AJ15" s="42"/>
    </row>
    <row r="16" spans="1:36" x14ac:dyDescent="0.25">
      <c r="A16" s="36" t="s">
        <v>59</v>
      </c>
      <c r="B16" s="37" t="s">
        <v>53</v>
      </c>
      <c r="C16" s="40">
        <f>COUNT(J16:AJ16)</f>
        <v>26</v>
      </c>
      <c r="D16" s="71">
        <f>MIN(J16:AJ16)</f>
        <v>1</v>
      </c>
      <c r="E16" s="71">
        <f>AVERAGE(J16:AJ16)</f>
        <v>2.1711538461538464</v>
      </c>
      <c r="F16" s="71">
        <f>MAX(J16:AJ16)</f>
        <v>4.4000000000000004</v>
      </c>
      <c r="G16" s="72">
        <f>STDEV(J16:AJ16)</f>
        <v>0.73241696825279423</v>
      </c>
      <c r="H16" s="71">
        <f>PERCENTILE(J16:AJ16,0.75)</f>
        <v>2.5750000000000002</v>
      </c>
      <c r="I16" s="287">
        <f t="shared" si="0"/>
        <v>2.7</v>
      </c>
      <c r="J16" s="40">
        <v>2.7</v>
      </c>
      <c r="K16" s="43">
        <v>1.1000000000000001</v>
      </c>
      <c r="L16" s="43">
        <v>1.1000000000000001</v>
      </c>
      <c r="M16" s="466">
        <v>1.9</v>
      </c>
      <c r="N16" s="40">
        <v>2.2999999999999998</v>
      </c>
      <c r="O16" s="467">
        <v>2</v>
      </c>
      <c r="P16" s="467">
        <v>1</v>
      </c>
      <c r="Q16" s="43">
        <v>1.9</v>
      </c>
      <c r="R16" s="466">
        <v>2.1</v>
      </c>
      <c r="S16" s="44">
        <v>1.6</v>
      </c>
      <c r="T16" s="39">
        <v>2.2999999999999998</v>
      </c>
      <c r="U16" s="39">
        <v>2.2000000000000002</v>
      </c>
      <c r="V16" s="39">
        <v>1.1000000000000001</v>
      </c>
      <c r="W16" s="39">
        <v>2.7</v>
      </c>
      <c r="X16" s="39">
        <v>4.4000000000000004</v>
      </c>
      <c r="Y16" s="39">
        <v>1.9</v>
      </c>
      <c r="Z16" s="39">
        <v>2.5</v>
      </c>
      <c r="AA16" s="39">
        <v>2.7</v>
      </c>
      <c r="AB16" s="39">
        <v>2.6</v>
      </c>
      <c r="AC16" s="39">
        <v>2.1</v>
      </c>
      <c r="AD16" s="39">
        <v>2</v>
      </c>
      <c r="AE16" s="39">
        <v>2</v>
      </c>
      <c r="AF16" s="469">
        <v>3.4</v>
      </c>
      <c r="AG16" s="469">
        <v>2</v>
      </c>
      <c r="AH16" s="595">
        <v>2.7</v>
      </c>
      <c r="AI16" s="565">
        <v>2.15</v>
      </c>
      <c r="AJ16" s="42"/>
    </row>
    <row r="17" spans="1:36" x14ac:dyDescent="0.25">
      <c r="A17" s="36"/>
      <c r="B17" s="37"/>
      <c r="C17" s="40"/>
      <c r="D17" s="71"/>
      <c r="E17" s="74"/>
      <c r="F17" s="74"/>
      <c r="G17" s="74"/>
      <c r="H17" s="74"/>
      <c r="I17" s="118"/>
      <c r="J17" s="40"/>
      <c r="K17" s="41"/>
      <c r="L17" s="41"/>
      <c r="M17" s="42"/>
      <c r="N17" s="40"/>
      <c r="O17" s="41"/>
      <c r="P17" s="41"/>
      <c r="Q17" s="41"/>
      <c r="R17" s="42"/>
      <c r="S17" s="44"/>
      <c r="T17" s="39"/>
      <c r="U17" s="39"/>
      <c r="V17" s="39"/>
      <c r="W17" s="39"/>
      <c r="X17" s="39"/>
      <c r="Y17" s="39"/>
      <c r="Z17" s="39"/>
      <c r="AA17" s="39"/>
      <c r="AB17" s="39"/>
      <c r="AC17" s="39"/>
      <c r="AD17" s="39"/>
      <c r="AE17" s="39"/>
      <c r="AF17" s="469"/>
      <c r="AG17" s="469"/>
      <c r="AH17" s="595"/>
      <c r="AI17" s="565"/>
      <c r="AJ17" s="42"/>
    </row>
    <row r="18" spans="1:36" x14ac:dyDescent="0.25">
      <c r="A18" s="25" t="s">
        <v>60</v>
      </c>
      <c r="B18" s="26"/>
      <c r="C18" s="40"/>
      <c r="D18" s="71"/>
      <c r="E18" s="74"/>
      <c r="F18" s="74"/>
      <c r="G18" s="74"/>
      <c r="H18" s="74"/>
      <c r="I18" s="118"/>
      <c r="J18" s="40"/>
      <c r="K18" s="41"/>
      <c r="L18" s="41"/>
      <c r="M18" s="42"/>
      <c r="N18" s="40"/>
      <c r="O18" s="41"/>
      <c r="P18" s="41"/>
      <c r="Q18" s="41"/>
      <c r="R18" s="42"/>
      <c r="S18" s="44"/>
      <c r="T18" s="39"/>
      <c r="U18" s="39"/>
      <c r="V18" s="39"/>
      <c r="W18" s="39"/>
      <c r="X18" s="39"/>
      <c r="Y18" s="39"/>
      <c r="Z18" s="39"/>
      <c r="AA18" s="39"/>
      <c r="AB18" s="39"/>
      <c r="AC18" s="39"/>
      <c r="AD18" s="39"/>
      <c r="AE18" s="39"/>
      <c r="AF18" s="469"/>
      <c r="AG18" s="469"/>
      <c r="AH18" s="595"/>
      <c r="AI18" s="565"/>
      <c r="AJ18" s="42"/>
    </row>
    <row r="19" spans="1:36" x14ac:dyDescent="0.25">
      <c r="A19" s="36" t="s">
        <v>61</v>
      </c>
      <c r="B19" s="37" t="s">
        <v>62</v>
      </c>
      <c r="C19" s="40">
        <f t="shared" ref="C19:C24" si="1">COUNT(J19:AJ19)</f>
        <v>26</v>
      </c>
      <c r="D19" s="74">
        <f t="shared" ref="D19:D24" si="2">MIN(J19:AJ19)</f>
        <v>24</v>
      </c>
      <c r="E19" s="74">
        <f t="shared" ref="E19:E24" si="3">AVERAGE(J19:AJ19)</f>
        <v>121.69230769230769</v>
      </c>
      <c r="F19" s="74">
        <f t="shared" ref="F19:F24" si="4">MAX(J19:AJ19)</f>
        <v>330</v>
      </c>
      <c r="G19" s="74">
        <f t="shared" ref="G19:G24" si="5">STDEV(J19:AJ19)</f>
        <v>82.157784405749027</v>
      </c>
      <c r="H19" s="74">
        <f t="shared" ref="H19:H24" si="6">PERCENTILE(J19:AJ19,0.75)</f>
        <v>172.5</v>
      </c>
      <c r="I19" s="118">
        <f t="shared" si="0"/>
        <v>220</v>
      </c>
      <c r="J19" s="40">
        <v>330</v>
      </c>
      <c r="K19" s="43">
        <v>180</v>
      </c>
      <c r="L19" s="43">
        <v>100</v>
      </c>
      <c r="M19" s="466">
        <v>63</v>
      </c>
      <c r="N19" s="40">
        <v>63</v>
      </c>
      <c r="O19" s="41">
        <v>85</v>
      </c>
      <c r="P19" s="41">
        <v>55</v>
      </c>
      <c r="Q19" s="41">
        <v>57</v>
      </c>
      <c r="R19" s="466">
        <v>41</v>
      </c>
      <c r="S19" s="44">
        <v>52</v>
      </c>
      <c r="T19" s="39">
        <v>77</v>
      </c>
      <c r="U19" s="39">
        <v>24</v>
      </c>
      <c r="V19" s="39">
        <v>25</v>
      </c>
      <c r="W19" s="39">
        <v>220</v>
      </c>
      <c r="X19" s="39">
        <v>220</v>
      </c>
      <c r="Y19" s="39">
        <v>150</v>
      </c>
      <c r="Z19" s="39">
        <v>80</v>
      </c>
      <c r="AA19" s="39">
        <v>120</v>
      </c>
      <c r="AB19" s="39">
        <v>190</v>
      </c>
      <c r="AC19" s="39">
        <v>220</v>
      </c>
      <c r="AD19" s="39">
        <v>65</v>
      </c>
      <c r="AE19" s="39">
        <v>120</v>
      </c>
      <c r="AF19" s="471">
        <v>300</v>
      </c>
      <c r="AG19" s="471">
        <v>98</v>
      </c>
      <c r="AH19" s="595">
        <v>130</v>
      </c>
      <c r="AI19" s="565">
        <v>99</v>
      </c>
      <c r="AJ19" s="42"/>
    </row>
    <row r="20" spans="1:36" x14ac:dyDescent="0.25">
      <c r="A20" s="36" t="s">
        <v>63</v>
      </c>
      <c r="B20" s="37" t="s">
        <v>62</v>
      </c>
      <c r="C20" s="40">
        <f t="shared" si="1"/>
        <v>4</v>
      </c>
      <c r="D20" s="74">
        <f t="shared" si="2"/>
        <v>39</v>
      </c>
      <c r="E20" s="74">
        <f t="shared" si="3"/>
        <v>44</v>
      </c>
      <c r="F20" s="74">
        <f t="shared" si="4"/>
        <v>53</v>
      </c>
      <c r="G20" s="71">
        <f t="shared" si="5"/>
        <v>6.3770421565696633</v>
      </c>
      <c r="H20" s="74">
        <f t="shared" si="6"/>
        <v>46.25</v>
      </c>
      <c r="I20" s="118">
        <f t="shared" si="0"/>
        <v>50.300000000000004</v>
      </c>
      <c r="J20" s="40"/>
      <c r="K20" s="41"/>
      <c r="L20" s="41"/>
      <c r="M20" s="42"/>
      <c r="N20" s="40"/>
      <c r="O20" s="43">
        <v>40</v>
      </c>
      <c r="P20" s="43">
        <v>39</v>
      </c>
      <c r="Q20" s="43">
        <v>44</v>
      </c>
      <c r="R20" s="466">
        <v>53</v>
      </c>
      <c r="S20" s="44"/>
      <c r="T20" s="39"/>
      <c r="U20" s="39"/>
      <c r="V20" s="39"/>
      <c r="W20" s="39"/>
      <c r="X20" s="39"/>
      <c r="Y20" s="39"/>
      <c r="Z20" s="39"/>
      <c r="AA20" s="39"/>
      <c r="AB20" s="39"/>
      <c r="AC20" s="39"/>
      <c r="AD20" s="39"/>
      <c r="AE20" s="39"/>
      <c r="AF20" s="471"/>
      <c r="AG20" s="471"/>
      <c r="AH20" s="595"/>
      <c r="AI20" s="565"/>
      <c r="AJ20" s="42"/>
    </row>
    <row r="21" spans="1:36" x14ac:dyDescent="0.25">
      <c r="A21" s="36" t="s">
        <v>65</v>
      </c>
      <c r="B21" s="37" t="s">
        <v>62</v>
      </c>
      <c r="C21" s="40">
        <f t="shared" si="1"/>
        <v>26</v>
      </c>
      <c r="D21" s="71">
        <f t="shared" si="2"/>
        <v>1.2</v>
      </c>
      <c r="E21" s="74">
        <f t="shared" si="3"/>
        <v>16.965384615384615</v>
      </c>
      <c r="F21" s="74">
        <f t="shared" si="4"/>
        <v>41</v>
      </c>
      <c r="G21" s="74">
        <f t="shared" si="5"/>
        <v>11.030573595518682</v>
      </c>
      <c r="H21" s="74">
        <f t="shared" si="6"/>
        <v>21.25</v>
      </c>
      <c r="I21" s="118">
        <f t="shared" si="0"/>
        <v>32.5</v>
      </c>
      <c r="J21" s="40">
        <v>40</v>
      </c>
      <c r="K21" s="43">
        <v>15</v>
      </c>
      <c r="L21" s="43">
        <v>12</v>
      </c>
      <c r="M21" s="466">
        <v>11</v>
      </c>
      <c r="N21" s="40">
        <v>5.0999999999999996</v>
      </c>
      <c r="O21" s="43">
        <v>22</v>
      </c>
      <c r="P21" s="43">
        <v>9.1</v>
      </c>
      <c r="Q21" s="43">
        <v>28</v>
      </c>
      <c r="R21" s="466">
        <v>1.9</v>
      </c>
      <c r="S21" s="44">
        <v>11</v>
      </c>
      <c r="T21" s="39">
        <v>7.2</v>
      </c>
      <c r="U21" s="39">
        <v>6.6</v>
      </c>
      <c r="V21" s="39">
        <v>1.2</v>
      </c>
      <c r="W21" s="39">
        <v>15</v>
      </c>
      <c r="X21" s="39">
        <v>33</v>
      </c>
      <c r="Y21" s="39">
        <v>18</v>
      </c>
      <c r="Z21" s="39">
        <v>13</v>
      </c>
      <c r="AA21" s="39">
        <v>19</v>
      </c>
      <c r="AB21" s="39">
        <v>29</v>
      </c>
      <c r="AC21" s="39">
        <v>32</v>
      </c>
      <c r="AD21" s="39">
        <v>5</v>
      </c>
      <c r="AE21" s="39">
        <v>19</v>
      </c>
      <c r="AF21" s="469">
        <v>41</v>
      </c>
      <c r="AG21" s="469">
        <v>16</v>
      </c>
      <c r="AH21" s="595">
        <v>15</v>
      </c>
      <c r="AI21" s="565">
        <v>16</v>
      </c>
      <c r="AJ21" s="42"/>
    </row>
    <row r="22" spans="1:36" x14ac:dyDescent="0.25">
      <c r="A22" s="36" t="s">
        <v>66</v>
      </c>
      <c r="B22" s="37" t="s">
        <v>62</v>
      </c>
      <c r="C22" s="40">
        <f t="shared" si="1"/>
        <v>4</v>
      </c>
      <c r="D22" s="71">
        <f t="shared" si="2"/>
        <v>1.4</v>
      </c>
      <c r="E22" s="74">
        <f t="shared" si="3"/>
        <v>9.5250000000000004</v>
      </c>
      <c r="F22" s="74">
        <f t="shared" si="4"/>
        <v>18</v>
      </c>
      <c r="G22" s="71">
        <f t="shared" si="5"/>
        <v>7.1168227929790877</v>
      </c>
      <c r="H22" s="74">
        <f t="shared" si="6"/>
        <v>13.5</v>
      </c>
      <c r="I22" s="118">
        <f t="shared" si="0"/>
        <v>16.200000000000003</v>
      </c>
      <c r="J22" s="40"/>
      <c r="K22" s="41"/>
      <c r="L22" s="41"/>
      <c r="M22" s="42"/>
      <c r="N22" s="40"/>
      <c r="O22" s="43">
        <v>18</v>
      </c>
      <c r="P22" s="43">
        <v>6.7</v>
      </c>
      <c r="Q22" s="43">
        <v>12</v>
      </c>
      <c r="R22" s="466">
        <v>1.4</v>
      </c>
      <c r="S22" s="44"/>
      <c r="T22" s="39"/>
      <c r="U22" s="39"/>
      <c r="V22" s="39"/>
      <c r="W22" s="39"/>
      <c r="X22" s="39"/>
      <c r="Y22" s="39"/>
      <c r="Z22" s="39"/>
      <c r="AA22" s="39"/>
      <c r="AB22" s="39"/>
      <c r="AC22" s="39"/>
      <c r="AD22" s="39"/>
      <c r="AE22" s="39"/>
      <c r="AF22" s="469"/>
      <c r="AG22" s="469"/>
      <c r="AH22" s="595"/>
      <c r="AI22" s="565"/>
      <c r="AJ22" s="42"/>
    </row>
    <row r="23" spans="1:36" x14ac:dyDescent="0.25">
      <c r="A23" s="36" t="s">
        <v>69</v>
      </c>
      <c r="B23" s="37" t="s">
        <v>62</v>
      </c>
      <c r="C23" s="40">
        <f t="shared" si="1"/>
        <v>22</v>
      </c>
      <c r="D23" s="73">
        <f t="shared" si="2"/>
        <v>2.5000000000000001E-2</v>
      </c>
      <c r="E23" s="71">
        <f t="shared" si="3"/>
        <v>5.9411363636363639</v>
      </c>
      <c r="F23" s="74">
        <f t="shared" si="4"/>
        <v>21</v>
      </c>
      <c r="G23" s="71">
        <f t="shared" si="5"/>
        <v>5.1310158494382119</v>
      </c>
      <c r="H23" s="71">
        <f t="shared" si="6"/>
        <v>8.4</v>
      </c>
      <c r="I23" s="118">
        <f t="shared" si="0"/>
        <v>11.800000000000004</v>
      </c>
      <c r="J23" s="40">
        <v>21</v>
      </c>
      <c r="K23" s="43">
        <v>7.1</v>
      </c>
      <c r="L23" s="43">
        <v>5.3</v>
      </c>
      <c r="M23" s="466">
        <v>0.13</v>
      </c>
      <c r="N23" s="67">
        <v>2.5000000000000001E-2</v>
      </c>
      <c r="O23" s="41"/>
      <c r="P23" s="41"/>
      <c r="Q23" s="41"/>
      <c r="R23" s="42"/>
      <c r="S23" s="44">
        <v>2.8</v>
      </c>
      <c r="T23" s="39">
        <v>1.7</v>
      </c>
      <c r="U23" s="39">
        <v>1.1000000000000001</v>
      </c>
      <c r="V23" s="189">
        <v>0.25</v>
      </c>
      <c r="W23" s="39">
        <v>4.7</v>
      </c>
      <c r="X23" s="39">
        <v>12</v>
      </c>
      <c r="Y23" s="39">
        <v>5.7</v>
      </c>
      <c r="Z23" s="39">
        <v>3.4</v>
      </c>
      <c r="AA23" s="39">
        <v>4.4000000000000004</v>
      </c>
      <c r="AB23" s="39">
        <v>8.6</v>
      </c>
      <c r="AC23" s="39">
        <v>10</v>
      </c>
      <c r="AD23" s="39">
        <v>2.5</v>
      </c>
      <c r="AE23" s="39">
        <v>5</v>
      </c>
      <c r="AF23" s="469">
        <v>14</v>
      </c>
      <c r="AG23" s="469">
        <v>7.8</v>
      </c>
      <c r="AH23" s="595">
        <v>9.6999999999999993</v>
      </c>
      <c r="AI23" s="565">
        <v>3.5</v>
      </c>
      <c r="AJ23" s="42"/>
    </row>
    <row r="24" spans="1:36" x14ac:dyDescent="0.25">
      <c r="A24" s="36" t="s">
        <v>70</v>
      </c>
      <c r="B24" s="37" t="s">
        <v>62</v>
      </c>
      <c r="C24" s="40">
        <f t="shared" si="1"/>
        <v>0</v>
      </c>
      <c r="D24" s="71">
        <f t="shared" si="2"/>
        <v>0</v>
      </c>
      <c r="E24" s="74" t="e">
        <f t="shared" si="3"/>
        <v>#DIV/0!</v>
      </c>
      <c r="F24" s="71">
        <f t="shared" si="4"/>
        <v>0</v>
      </c>
      <c r="G24" s="74" t="e">
        <f t="shared" si="5"/>
        <v>#DIV/0!</v>
      </c>
      <c r="H24" s="74" t="e">
        <f t="shared" si="6"/>
        <v>#NUM!</v>
      </c>
      <c r="I24" s="118" t="e">
        <f t="shared" si="0"/>
        <v>#NUM!</v>
      </c>
      <c r="J24" s="40"/>
      <c r="K24" s="41"/>
      <c r="L24" s="41"/>
      <c r="M24" s="42"/>
      <c r="N24" s="40"/>
      <c r="O24" s="41"/>
      <c r="P24" s="41"/>
      <c r="Q24" s="41"/>
      <c r="R24" s="42"/>
      <c r="S24" s="44"/>
      <c r="T24" s="39"/>
      <c r="U24" s="39"/>
      <c r="V24" s="39"/>
      <c r="W24" s="39"/>
      <c r="X24" s="39"/>
      <c r="Y24" s="39"/>
      <c r="Z24" s="39"/>
      <c r="AA24" s="39"/>
      <c r="AB24" s="39"/>
      <c r="AC24" s="39"/>
      <c r="AD24" s="39"/>
      <c r="AE24" s="39"/>
      <c r="AF24" s="469"/>
      <c r="AG24" s="469"/>
      <c r="AH24" s="595"/>
      <c r="AI24" s="565"/>
      <c r="AJ24" s="42"/>
    </row>
    <row r="25" spans="1:36" x14ac:dyDescent="0.25">
      <c r="A25" s="36"/>
      <c r="B25" s="37"/>
      <c r="C25" s="40"/>
      <c r="D25" s="71"/>
      <c r="E25" s="74"/>
      <c r="F25" s="74"/>
      <c r="G25" s="74"/>
      <c r="H25" s="74"/>
      <c r="I25" s="118"/>
      <c r="J25" s="40"/>
      <c r="K25" s="41"/>
      <c r="L25" s="41"/>
      <c r="M25" s="42"/>
      <c r="N25" s="40"/>
      <c r="O25" s="41"/>
      <c r="P25" s="41"/>
      <c r="Q25" s="41"/>
      <c r="R25" s="42"/>
      <c r="S25" s="44"/>
      <c r="T25" s="39"/>
      <c r="U25" s="39"/>
      <c r="V25" s="39"/>
      <c r="W25" s="39"/>
      <c r="X25" s="39"/>
      <c r="Y25" s="39"/>
      <c r="Z25" s="39"/>
      <c r="AA25" s="39"/>
      <c r="AB25" s="39"/>
      <c r="AC25" s="39"/>
      <c r="AD25" s="39"/>
      <c r="AE25" s="39"/>
      <c r="AF25" s="469"/>
      <c r="AG25" s="469"/>
      <c r="AH25" s="595"/>
      <c r="AI25" s="565"/>
      <c r="AJ25" s="42"/>
    </row>
    <row r="26" spans="1:36" x14ac:dyDescent="0.25">
      <c r="A26" s="25" t="s">
        <v>71</v>
      </c>
      <c r="B26" s="39"/>
      <c r="C26" s="40"/>
      <c r="D26" s="71"/>
      <c r="E26" s="74"/>
      <c r="F26" s="74"/>
      <c r="G26" s="74"/>
      <c r="H26" s="74"/>
      <c r="I26" s="118"/>
      <c r="J26" s="40"/>
      <c r="K26" s="41"/>
      <c r="L26" s="41"/>
      <c r="M26" s="42"/>
      <c r="N26" s="40"/>
      <c r="O26" s="41"/>
      <c r="P26" s="41"/>
      <c r="Q26" s="41"/>
      <c r="R26" s="42"/>
      <c r="S26" s="44"/>
      <c r="T26" s="39"/>
      <c r="U26" s="39"/>
      <c r="V26" s="39"/>
      <c r="W26" s="39"/>
      <c r="X26" s="39"/>
      <c r="Y26" s="39"/>
      <c r="Z26" s="39"/>
      <c r="AA26" s="39"/>
      <c r="AB26" s="39"/>
      <c r="AC26" s="39"/>
      <c r="AD26" s="39"/>
      <c r="AE26" s="39"/>
      <c r="AF26" s="469"/>
      <c r="AG26" s="469"/>
      <c r="AH26" s="595"/>
      <c r="AI26" s="565"/>
      <c r="AJ26" s="42"/>
    </row>
    <row r="27" spans="1:36" x14ac:dyDescent="0.25">
      <c r="A27" s="36" t="s">
        <v>72</v>
      </c>
      <c r="B27" s="39" t="s">
        <v>62</v>
      </c>
      <c r="C27" s="40">
        <f t="shared" ref="C27:C36" si="7">COUNT(J27:AJ27)</f>
        <v>22</v>
      </c>
      <c r="D27" s="73">
        <f t="shared" ref="D27:D36" si="8">MIN(J27:AJ27)</f>
        <v>5.0000000000000001E-3</v>
      </c>
      <c r="E27" s="73">
        <f t="shared" ref="E27:E36" si="9">AVERAGE(J27:AJ27)</f>
        <v>5.4545454545454558E-3</v>
      </c>
      <c r="F27" s="73">
        <f t="shared" ref="F27:F36" si="10">MAX(J27:AJ27)</f>
        <v>0.01</v>
      </c>
      <c r="G27" s="73">
        <f t="shared" ref="G27:G36" si="11">STDEV(J27:AJ27)</f>
        <v>1.4712247158412486E-3</v>
      </c>
      <c r="H27" s="73">
        <f t="shared" ref="H27:H36" si="12">PERCENTILE(J27:AJ27,0.75)</f>
        <v>5.0000000000000001E-3</v>
      </c>
      <c r="I27" s="270">
        <f t="shared" si="0"/>
        <v>5.0000000000000001E-3</v>
      </c>
      <c r="J27" s="67">
        <v>5.0000000000000001E-3</v>
      </c>
      <c r="K27" s="68">
        <v>5.0000000000000001E-3</v>
      </c>
      <c r="L27" s="68">
        <v>5.0000000000000001E-3</v>
      </c>
      <c r="M27" s="69">
        <v>0.01</v>
      </c>
      <c r="N27" s="67">
        <v>0.01</v>
      </c>
      <c r="O27" s="96">
        <v>5.0000000000000001E-3</v>
      </c>
      <c r="P27" s="96">
        <v>5.0000000000000001E-3</v>
      </c>
      <c r="Q27" s="96">
        <v>5.0000000000000001E-3</v>
      </c>
      <c r="R27" s="69">
        <v>5.0000000000000001E-3</v>
      </c>
      <c r="S27" s="440">
        <v>5.0000000000000001E-3</v>
      </c>
      <c r="T27" s="189">
        <v>5.0000000000000001E-3</v>
      </c>
      <c r="U27" s="189">
        <v>5.0000000000000001E-3</v>
      </c>
      <c r="V27" s="189">
        <v>5.0000000000000001E-3</v>
      </c>
      <c r="W27" s="189">
        <v>5.0000000000000001E-3</v>
      </c>
      <c r="X27" s="189">
        <v>5.0000000000000001E-3</v>
      </c>
      <c r="Y27" s="189">
        <v>5.0000000000000001E-3</v>
      </c>
      <c r="Z27" s="189">
        <v>5.0000000000000001E-3</v>
      </c>
      <c r="AA27" s="189">
        <v>5.0000000000000001E-3</v>
      </c>
      <c r="AB27" s="189">
        <v>5.0000000000000001E-3</v>
      </c>
      <c r="AC27" s="189">
        <v>5.0000000000000001E-3</v>
      </c>
      <c r="AD27" s="189">
        <v>5.0000000000000001E-3</v>
      </c>
      <c r="AE27" s="189">
        <v>5.0000000000000001E-3</v>
      </c>
      <c r="AF27" s="469"/>
      <c r="AG27" s="469"/>
      <c r="AH27" s="595"/>
      <c r="AI27" s="565"/>
      <c r="AJ27" s="42"/>
    </row>
    <row r="28" spans="1:36" x14ac:dyDescent="0.25">
      <c r="A28" s="36" t="s">
        <v>74</v>
      </c>
      <c r="B28" s="39" t="s">
        <v>62</v>
      </c>
      <c r="C28" s="40">
        <f t="shared" si="7"/>
        <v>22</v>
      </c>
      <c r="D28" s="73">
        <f t="shared" si="8"/>
        <v>5.0000000000000001E-3</v>
      </c>
      <c r="E28" s="73">
        <f t="shared" si="9"/>
        <v>5.9090909090909107E-3</v>
      </c>
      <c r="F28" s="73">
        <f t="shared" si="10"/>
        <v>1.4999999999999999E-2</v>
      </c>
      <c r="G28" s="73">
        <f t="shared" si="11"/>
        <v>2.5054054117160853E-3</v>
      </c>
      <c r="H28" s="73">
        <f t="shared" si="12"/>
        <v>5.0000000000000001E-3</v>
      </c>
      <c r="I28" s="270">
        <f t="shared" si="0"/>
        <v>9.5000000000000119E-3</v>
      </c>
      <c r="J28" s="67">
        <v>5.0000000000000001E-3</v>
      </c>
      <c r="K28" s="68">
        <v>5.0000000000000001E-3</v>
      </c>
      <c r="L28" s="68">
        <v>5.0000000000000001E-3</v>
      </c>
      <c r="M28" s="69">
        <v>0.01</v>
      </c>
      <c r="N28" s="67">
        <v>0.01</v>
      </c>
      <c r="O28" s="96">
        <v>5.0000000000000001E-3</v>
      </c>
      <c r="P28" s="96">
        <v>5.0000000000000001E-3</v>
      </c>
      <c r="Q28" s="96">
        <v>5.0000000000000001E-3</v>
      </c>
      <c r="R28" s="69">
        <v>5.0000000000000001E-3</v>
      </c>
      <c r="S28" s="440">
        <v>5.0000000000000001E-3</v>
      </c>
      <c r="T28" s="189">
        <v>5.0000000000000001E-3</v>
      </c>
      <c r="U28" s="189">
        <v>5.0000000000000001E-3</v>
      </c>
      <c r="V28" s="189">
        <v>5.0000000000000001E-3</v>
      </c>
      <c r="W28" s="189">
        <v>5.0000000000000001E-3</v>
      </c>
      <c r="X28" s="189">
        <v>5.0000000000000001E-3</v>
      </c>
      <c r="Y28" s="189">
        <v>5.0000000000000001E-3</v>
      </c>
      <c r="Z28" s="189">
        <v>5.0000000000000001E-3</v>
      </c>
      <c r="AA28" s="189">
        <v>5.0000000000000001E-3</v>
      </c>
      <c r="AB28" s="189">
        <v>5.0000000000000001E-3</v>
      </c>
      <c r="AC28" s="39">
        <v>1.4999999999999999E-2</v>
      </c>
      <c r="AD28" s="189">
        <v>5.0000000000000001E-3</v>
      </c>
      <c r="AE28" s="189">
        <v>5.0000000000000001E-3</v>
      </c>
      <c r="AF28" s="469"/>
      <c r="AG28" s="469"/>
      <c r="AH28" s="595"/>
      <c r="AI28" s="565"/>
      <c r="AJ28" s="42"/>
    </row>
    <row r="29" spans="1:36" x14ac:dyDescent="0.25">
      <c r="A29" s="36" t="s">
        <v>76</v>
      </c>
      <c r="B29" s="39" t="s">
        <v>62</v>
      </c>
      <c r="C29" s="40">
        <f t="shared" si="7"/>
        <v>22</v>
      </c>
      <c r="D29" s="73">
        <f t="shared" si="8"/>
        <v>5.0000000000000001E-3</v>
      </c>
      <c r="E29" s="73">
        <f t="shared" si="9"/>
        <v>1.6500000000000001E-2</v>
      </c>
      <c r="F29" s="73">
        <f t="shared" si="10"/>
        <v>4.3999999999999997E-2</v>
      </c>
      <c r="G29" s="73">
        <f t="shared" si="11"/>
        <v>1.0626785564250904E-2</v>
      </c>
      <c r="H29" s="73">
        <f t="shared" si="12"/>
        <v>2.375E-2</v>
      </c>
      <c r="I29" s="270">
        <f t="shared" si="0"/>
        <v>2.69E-2</v>
      </c>
      <c r="J29" s="40">
        <v>2.5000000000000001E-2</v>
      </c>
      <c r="K29" s="41">
        <v>1.4999999999999999E-2</v>
      </c>
      <c r="L29" s="41">
        <v>0.02</v>
      </c>
      <c r="M29" s="69">
        <v>0.01</v>
      </c>
      <c r="N29" s="67">
        <v>0.01</v>
      </c>
      <c r="O29" s="96">
        <v>5.0000000000000001E-3</v>
      </c>
      <c r="P29" s="96">
        <v>5.0000000000000001E-3</v>
      </c>
      <c r="Q29" s="41">
        <v>2.4E-2</v>
      </c>
      <c r="R29" s="42">
        <v>1.4999999999999999E-2</v>
      </c>
      <c r="S29" s="440">
        <v>5.0000000000000001E-3</v>
      </c>
      <c r="T29" s="189">
        <v>5.0000000000000001E-3</v>
      </c>
      <c r="U29" s="189">
        <v>5.0000000000000001E-3</v>
      </c>
      <c r="V29" s="189">
        <v>5.0000000000000001E-3</v>
      </c>
      <c r="W29" s="39">
        <v>1.6E-2</v>
      </c>
      <c r="X29" s="39">
        <v>2.9000000000000001E-2</v>
      </c>
      <c r="Y29" s="39">
        <v>2.7E-2</v>
      </c>
      <c r="Z29" s="189">
        <v>5.0000000000000001E-3</v>
      </c>
      <c r="AA29" s="39">
        <v>2.1999999999999999E-2</v>
      </c>
      <c r="AB29" s="39">
        <v>2.1999999999999999E-2</v>
      </c>
      <c r="AC29" s="39">
        <v>2.3E-2</v>
      </c>
      <c r="AD29" s="39">
        <v>2.5999999999999999E-2</v>
      </c>
      <c r="AE29" s="39">
        <v>4.3999999999999997E-2</v>
      </c>
      <c r="AF29" s="469"/>
      <c r="AG29" s="469"/>
      <c r="AH29" s="595"/>
      <c r="AI29" s="565"/>
      <c r="AJ29" s="42"/>
    </row>
    <row r="30" spans="1:36" x14ac:dyDescent="0.25">
      <c r="A30" s="36" t="s">
        <v>77</v>
      </c>
      <c r="B30" s="39" t="s">
        <v>62</v>
      </c>
      <c r="C30" s="40">
        <f t="shared" si="7"/>
        <v>22</v>
      </c>
      <c r="D30" s="73">
        <f t="shared" si="8"/>
        <v>5.0000000000000001E-3</v>
      </c>
      <c r="E30" s="73">
        <f t="shared" si="9"/>
        <v>3.5090909090909089E-2</v>
      </c>
      <c r="F30" s="73">
        <f t="shared" si="10"/>
        <v>9.9000000000000005E-2</v>
      </c>
      <c r="G30" s="73">
        <f t="shared" si="11"/>
        <v>2.8847561737204371E-2</v>
      </c>
      <c r="H30" s="73">
        <f t="shared" si="12"/>
        <v>5.3000000000000005E-2</v>
      </c>
      <c r="I30" s="270">
        <f t="shared" si="0"/>
        <v>7.2899999999999993E-2</v>
      </c>
      <c r="J30" s="40">
        <v>3.4000000000000002E-2</v>
      </c>
      <c r="K30" s="41">
        <v>2.1000000000000001E-2</v>
      </c>
      <c r="L30" s="41">
        <v>2.5000000000000001E-2</v>
      </c>
      <c r="M30" s="69">
        <v>0.01</v>
      </c>
      <c r="N30" s="67">
        <v>0.01</v>
      </c>
      <c r="O30" s="41">
        <v>0.02</v>
      </c>
      <c r="P30" s="96">
        <v>5.0000000000000001E-3</v>
      </c>
      <c r="Q30" s="41">
        <v>3.7999999999999999E-2</v>
      </c>
      <c r="R30" s="42">
        <v>0.03</v>
      </c>
      <c r="S30" s="44">
        <v>1.2999999999999999E-2</v>
      </c>
      <c r="T30" s="39">
        <v>1.2999999999999999E-2</v>
      </c>
      <c r="U30" s="189">
        <v>5.0000000000000001E-3</v>
      </c>
      <c r="V30" s="189">
        <v>5.0000000000000001E-3</v>
      </c>
      <c r="W30" s="39">
        <v>1.7999999999999999E-2</v>
      </c>
      <c r="X30" s="39">
        <v>7.1999999999999995E-2</v>
      </c>
      <c r="Y30" s="39">
        <v>9.4E-2</v>
      </c>
      <c r="Z30" s="39">
        <v>3.4000000000000002E-2</v>
      </c>
      <c r="AA30" s="39">
        <v>6.3E-2</v>
      </c>
      <c r="AB30" s="39">
        <v>5.8000000000000003E-2</v>
      </c>
      <c r="AC30" s="39">
        <v>7.2999999999999995E-2</v>
      </c>
      <c r="AD30" s="39">
        <v>3.2000000000000001E-2</v>
      </c>
      <c r="AE30" s="39">
        <v>9.9000000000000005E-2</v>
      </c>
      <c r="AF30" s="469"/>
      <c r="AG30" s="469"/>
      <c r="AH30" s="595"/>
      <c r="AI30" s="565"/>
      <c r="AJ30" s="42"/>
    </row>
    <row r="31" spans="1:36" x14ac:dyDescent="0.25">
      <c r="A31" s="44" t="s">
        <v>78</v>
      </c>
      <c r="B31" s="39" t="s">
        <v>62</v>
      </c>
      <c r="C31" s="40">
        <f t="shared" si="7"/>
        <v>22</v>
      </c>
      <c r="D31" s="73">
        <f t="shared" si="8"/>
        <v>5.0000000000000001E-3</v>
      </c>
      <c r="E31" s="73">
        <f t="shared" si="9"/>
        <v>3.6409090909090919E-2</v>
      </c>
      <c r="F31" s="73">
        <f t="shared" si="10"/>
        <v>0.12</v>
      </c>
      <c r="G31" s="73">
        <f t="shared" si="11"/>
        <v>2.9661035994669096E-2</v>
      </c>
      <c r="H31" s="73">
        <f t="shared" si="12"/>
        <v>5.3250000000000006E-2</v>
      </c>
      <c r="I31" s="270">
        <f t="shared" si="0"/>
        <v>7.4900000000000022E-2</v>
      </c>
      <c r="J31" s="40">
        <v>3.6999999999999998E-2</v>
      </c>
      <c r="K31" s="41">
        <v>2.1000000000000001E-2</v>
      </c>
      <c r="L31" s="41">
        <v>2.5999999999999999E-2</v>
      </c>
      <c r="M31" s="69">
        <v>0.01</v>
      </c>
      <c r="N31" s="67">
        <v>0.01</v>
      </c>
      <c r="O31" s="41">
        <v>0.03</v>
      </c>
      <c r="P31" s="96">
        <v>5.0000000000000001E-3</v>
      </c>
      <c r="Q31" s="41">
        <v>3.9E-2</v>
      </c>
      <c r="R31" s="42">
        <v>2.5000000000000001E-2</v>
      </c>
      <c r="S31" s="44">
        <v>1.4E-2</v>
      </c>
      <c r="T31" s="39">
        <v>1.4999999999999999E-2</v>
      </c>
      <c r="U31" s="189">
        <v>5.0000000000000001E-3</v>
      </c>
      <c r="V31" s="189">
        <v>5.0000000000000001E-3</v>
      </c>
      <c r="W31" s="39">
        <v>0.03</v>
      </c>
      <c r="X31" s="39">
        <v>8.2000000000000003E-2</v>
      </c>
      <c r="Y31" s="39">
        <v>7.5999999999999998E-2</v>
      </c>
      <c r="Z31" s="39">
        <v>3.3000000000000002E-2</v>
      </c>
      <c r="AA31" s="39">
        <v>6.5000000000000002E-2</v>
      </c>
      <c r="AB31" s="39">
        <v>5.8000000000000003E-2</v>
      </c>
      <c r="AC31" s="39">
        <v>6.2E-2</v>
      </c>
      <c r="AD31" s="39">
        <v>3.3000000000000002E-2</v>
      </c>
      <c r="AE31" s="39">
        <v>0.12</v>
      </c>
      <c r="AF31" s="469"/>
      <c r="AG31" s="469"/>
      <c r="AH31" s="595"/>
      <c r="AI31" s="565"/>
      <c r="AJ31" s="42"/>
    </row>
    <row r="32" spans="1:36" x14ac:dyDescent="0.25">
      <c r="A32" s="36" t="s">
        <v>79</v>
      </c>
      <c r="B32" s="39" t="s">
        <v>62</v>
      </c>
      <c r="C32" s="40">
        <f t="shared" si="7"/>
        <v>22</v>
      </c>
      <c r="D32" s="73">
        <f t="shared" si="8"/>
        <v>5.0000000000000001E-3</v>
      </c>
      <c r="E32" s="73">
        <f t="shared" si="9"/>
        <v>1.1000000000000001E-2</v>
      </c>
      <c r="F32" s="73">
        <f t="shared" si="10"/>
        <v>3.3000000000000002E-2</v>
      </c>
      <c r="G32" s="73">
        <f t="shared" si="11"/>
        <v>7.8010988237005932E-3</v>
      </c>
      <c r="H32" s="73">
        <f t="shared" si="12"/>
        <v>1.4999999999999999E-2</v>
      </c>
      <c r="I32" s="270">
        <f t="shared" si="0"/>
        <v>2.1600000000000008E-2</v>
      </c>
      <c r="J32" s="67">
        <v>5.0000000000000001E-3</v>
      </c>
      <c r="K32" s="68">
        <v>5.0000000000000001E-3</v>
      </c>
      <c r="L32" s="68">
        <v>5.0000000000000001E-3</v>
      </c>
      <c r="M32" s="69">
        <v>0.01</v>
      </c>
      <c r="N32" s="67">
        <v>0.01</v>
      </c>
      <c r="O32" s="43">
        <v>1.2E-2</v>
      </c>
      <c r="P32" s="96">
        <v>5.0000000000000001E-3</v>
      </c>
      <c r="Q32" s="43">
        <v>1.4999999999999999E-2</v>
      </c>
      <c r="R32" s="466">
        <v>1.0999999999999999E-2</v>
      </c>
      <c r="S32" s="440">
        <v>5.0000000000000001E-3</v>
      </c>
      <c r="T32" s="189">
        <v>5.0000000000000001E-3</v>
      </c>
      <c r="U32" s="189">
        <v>5.0000000000000001E-3</v>
      </c>
      <c r="V32" s="189">
        <v>5.0000000000000001E-3</v>
      </c>
      <c r="W32" s="189">
        <v>5.0000000000000001E-3</v>
      </c>
      <c r="X32" s="39">
        <v>2.3E-2</v>
      </c>
      <c r="Y32" s="39">
        <v>2.1999999999999999E-2</v>
      </c>
      <c r="Z32" s="39">
        <v>1.7999999999999999E-2</v>
      </c>
      <c r="AA32" s="39">
        <v>1.7999999999999999E-2</v>
      </c>
      <c r="AB32" s="39">
        <v>1.4999999999999999E-2</v>
      </c>
      <c r="AC32" s="189">
        <v>5.0000000000000001E-3</v>
      </c>
      <c r="AD32" s="189">
        <v>5.0000000000000001E-3</v>
      </c>
      <c r="AE32" s="39">
        <v>3.3000000000000002E-2</v>
      </c>
      <c r="AF32" s="469"/>
      <c r="AG32" s="469"/>
      <c r="AH32" s="595"/>
      <c r="AI32" s="565"/>
      <c r="AJ32" s="42"/>
    </row>
    <row r="33" spans="1:36" x14ac:dyDescent="0.25">
      <c r="A33" s="36" t="s">
        <v>80</v>
      </c>
      <c r="B33" s="39" t="s">
        <v>62</v>
      </c>
      <c r="C33" s="40">
        <f t="shared" si="7"/>
        <v>22</v>
      </c>
      <c r="D33" s="73">
        <f t="shared" si="8"/>
        <v>5.0000000000000001E-3</v>
      </c>
      <c r="E33" s="73">
        <f t="shared" si="9"/>
        <v>4.4409090909090905E-2</v>
      </c>
      <c r="F33" s="73">
        <f t="shared" si="10"/>
        <v>0.11</v>
      </c>
      <c r="G33" s="73">
        <f t="shared" si="11"/>
        <v>3.6460884573692176E-2</v>
      </c>
      <c r="H33" s="73">
        <f t="shared" si="12"/>
        <v>7.0499999999999993E-2</v>
      </c>
      <c r="I33" s="270">
        <f t="shared" si="0"/>
        <v>9.9500000000000019E-2</v>
      </c>
      <c r="J33" s="67">
        <v>5.0000000000000001E-3</v>
      </c>
      <c r="K33" s="43">
        <v>4.2000000000000003E-2</v>
      </c>
      <c r="L33" s="43">
        <v>0.1</v>
      </c>
      <c r="M33" s="69">
        <v>0.01</v>
      </c>
      <c r="N33" s="67">
        <v>0.01</v>
      </c>
      <c r="O33" s="41">
        <v>2.4E-2</v>
      </c>
      <c r="P33" s="96">
        <v>5.0000000000000001E-3</v>
      </c>
      <c r="Q33" s="43">
        <v>0.04</v>
      </c>
      <c r="R33" s="466">
        <v>2.3E-2</v>
      </c>
      <c r="S33" s="44">
        <v>2.5999999999999999E-2</v>
      </c>
      <c r="T33" s="39">
        <v>0.04</v>
      </c>
      <c r="U33" s="39">
        <v>1.2999999999999999E-2</v>
      </c>
      <c r="V33" s="189">
        <v>5.0000000000000001E-3</v>
      </c>
      <c r="W33" s="39">
        <v>1.2E-2</v>
      </c>
      <c r="X33" s="39">
        <v>0.08</v>
      </c>
      <c r="Y33" s="39">
        <v>0.11</v>
      </c>
      <c r="Z33" s="39">
        <v>6.9000000000000006E-2</v>
      </c>
      <c r="AA33" s="39">
        <v>9.5000000000000001E-2</v>
      </c>
      <c r="AB33" s="39">
        <v>6.3E-2</v>
      </c>
      <c r="AC33" s="39">
        <v>7.0999999999999994E-2</v>
      </c>
      <c r="AD33" s="39">
        <v>2.4E-2</v>
      </c>
      <c r="AE33" s="39">
        <v>0.11</v>
      </c>
      <c r="AF33" s="469"/>
      <c r="AG33" s="469"/>
      <c r="AH33" s="595"/>
      <c r="AI33" s="565"/>
      <c r="AJ33" s="42"/>
    </row>
    <row r="34" spans="1:36" x14ac:dyDescent="0.25">
      <c r="A34" s="36" t="s">
        <v>81</v>
      </c>
      <c r="B34" s="39" t="s">
        <v>62</v>
      </c>
      <c r="C34" s="40">
        <f t="shared" si="7"/>
        <v>22</v>
      </c>
      <c r="D34" s="73">
        <f t="shared" si="8"/>
        <v>5.0000000000000001E-3</v>
      </c>
      <c r="E34" s="73">
        <f t="shared" si="9"/>
        <v>1.3590909090909091E-2</v>
      </c>
      <c r="F34" s="73">
        <f t="shared" si="10"/>
        <v>3.7999999999999999E-2</v>
      </c>
      <c r="G34" s="73">
        <f t="shared" si="11"/>
        <v>1.0675557712247753E-2</v>
      </c>
      <c r="H34" s="73">
        <f t="shared" si="12"/>
        <v>2.0499999999999997E-2</v>
      </c>
      <c r="I34" s="270">
        <f t="shared" si="0"/>
        <v>2.9600000000000008E-2</v>
      </c>
      <c r="J34" s="67">
        <v>5.0000000000000001E-3</v>
      </c>
      <c r="K34" s="43">
        <v>1.2999999999999999E-2</v>
      </c>
      <c r="L34" s="68">
        <v>5.0000000000000001E-3</v>
      </c>
      <c r="M34" s="69">
        <v>0.01</v>
      </c>
      <c r="N34" s="67">
        <v>0.01</v>
      </c>
      <c r="O34" s="96">
        <v>5.0000000000000001E-3</v>
      </c>
      <c r="P34" s="96">
        <v>5.0000000000000001E-3</v>
      </c>
      <c r="Q34" s="43">
        <v>1.4999999999999999E-2</v>
      </c>
      <c r="R34" s="69">
        <v>5.0000000000000001E-3</v>
      </c>
      <c r="S34" s="440">
        <v>5.0000000000000001E-3</v>
      </c>
      <c r="T34" s="189">
        <v>5.0000000000000001E-3</v>
      </c>
      <c r="U34" s="189">
        <v>5.0000000000000001E-3</v>
      </c>
      <c r="V34" s="189">
        <v>5.0000000000000001E-3</v>
      </c>
      <c r="W34" s="189">
        <v>5.0000000000000001E-3</v>
      </c>
      <c r="X34" s="39">
        <v>3.5000000000000003E-2</v>
      </c>
      <c r="Y34" s="39">
        <v>0.03</v>
      </c>
      <c r="Z34" s="39">
        <v>2.1999999999999999E-2</v>
      </c>
      <c r="AA34" s="39">
        <v>2.1999999999999999E-2</v>
      </c>
      <c r="AB34" s="39">
        <v>1.6E-2</v>
      </c>
      <c r="AC34" s="39">
        <v>2.5999999999999999E-2</v>
      </c>
      <c r="AD34" s="39">
        <v>1.2E-2</v>
      </c>
      <c r="AE34" s="39">
        <v>3.7999999999999999E-2</v>
      </c>
      <c r="AF34" s="469"/>
      <c r="AG34" s="469"/>
      <c r="AH34" s="595"/>
      <c r="AI34" s="565"/>
      <c r="AJ34" s="42"/>
    </row>
    <row r="35" spans="1:36" x14ac:dyDescent="0.25">
      <c r="A35" s="36" t="s">
        <v>82</v>
      </c>
      <c r="B35" s="39" t="s">
        <v>62</v>
      </c>
      <c r="C35" s="40">
        <f t="shared" si="7"/>
        <v>22</v>
      </c>
      <c r="D35" s="73">
        <f t="shared" si="8"/>
        <v>5.0000000000000001E-3</v>
      </c>
      <c r="E35" s="73">
        <f t="shared" si="9"/>
        <v>2.2181818181818188E-2</v>
      </c>
      <c r="F35" s="73">
        <f t="shared" si="10"/>
        <v>8.2000000000000003E-2</v>
      </c>
      <c r="G35" s="73">
        <f t="shared" si="11"/>
        <v>2.0079926872463037E-2</v>
      </c>
      <c r="H35" s="73">
        <f t="shared" si="12"/>
        <v>3.3000000000000002E-2</v>
      </c>
      <c r="I35" s="270">
        <f t="shared" si="0"/>
        <v>4.8400000000000012E-2</v>
      </c>
      <c r="J35" s="67">
        <v>5.0000000000000001E-3</v>
      </c>
      <c r="K35" s="43">
        <v>2.1000000000000001E-2</v>
      </c>
      <c r="L35" s="68">
        <v>5.0000000000000001E-3</v>
      </c>
      <c r="M35" s="69">
        <v>0.01</v>
      </c>
      <c r="N35" s="67">
        <v>0.01</v>
      </c>
      <c r="O35" s="43">
        <v>0.02</v>
      </c>
      <c r="P35" s="96">
        <v>5.0000000000000001E-3</v>
      </c>
      <c r="Q35" s="43">
        <v>2.1000000000000001E-2</v>
      </c>
      <c r="R35" s="466">
        <v>1.4999999999999999E-2</v>
      </c>
      <c r="S35" s="440">
        <v>5.0000000000000001E-3</v>
      </c>
      <c r="T35" s="39">
        <v>1.2999999999999999E-2</v>
      </c>
      <c r="U35" s="189">
        <v>5.0000000000000001E-3</v>
      </c>
      <c r="V35" s="189">
        <v>5.0000000000000001E-3</v>
      </c>
      <c r="W35" s="189">
        <v>5.0000000000000001E-3</v>
      </c>
      <c r="X35" s="39">
        <v>4.2999999999999997E-2</v>
      </c>
      <c r="Y35" s="39">
        <v>4.9000000000000002E-2</v>
      </c>
      <c r="Z35" s="39">
        <v>3.9E-2</v>
      </c>
      <c r="AA35" s="39">
        <v>3.4000000000000002E-2</v>
      </c>
      <c r="AB35" s="39">
        <v>0.03</v>
      </c>
      <c r="AC35" s="39">
        <v>4.9000000000000002E-2</v>
      </c>
      <c r="AD35" s="39">
        <v>1.7000000000000001E-2</v>
      </c>
      <c r="AE35" s="39">
        <v>8.2000000000000003E-2</v>
      </c>
      <c r="AF35" s="469"/>
      <c r="AG35" s="469"/>
      <c r="AH35" s="595"/>
      <c r="AI35" s="565"/>
      <c r="AJ35" s="42"/>
    </row>
    <row r="36" spans="1:36" x14ac:dyDescent="0.25">
      <c r="A36" s="36" t="s">
        <v>83</v>
      </c>
      <c r="B36" s="39" t="s">
        <v>62</v>
      </c>
      <c r="C36" s="40">
        <f t="shared" si="7"/>
        <v>16</v>
      </c>
      <c r="D36" s="72">
        <f t="shared" si="8"/>
        <v>1.2999999999999999E-2</v>
      </c>
      <c r="E36" s="72">
        <f t="shared" si="9"/>
        <v>0.20712499999999998</v>
      </c>
      <c r="F36" s="72">
        <f t="shared" si="10"/>
        <v>0.52600000000000002</v>
      </c>
      <c r="G36" s="73">
        <f t="shared" si="11"/>
        <v>0.14594559488613104</v>
      </c>
      <c r="H36" s="72">
        <f t="shared" si="12"/>
        <v>0.31900000000000001</v>
      </c>
      <c r="I36" s="270">
        <f t="shared" si="0"/>
        <v>0.38599999999999995</v>
      </c>
      <c r="J36" s="40">
        <v>9.6000000000000002E-2</v>
      </c>
      <c r="K36" s="43">
        <v>0.13</v>
      </c>
      <c r="L36" s="41">
        <v>0.17</v>
      </c>
      <c r="M36" s="42"/>
      <c r="N36" s="40"/>
      <c r="O36" s="41"/>
      <c r="P36" s="41"/>
      <c r="Q36" s="41"/>
      <c r="R36" s="42"/>
      <c r="S36" s="44">
        <f>SUM(S30:S31)+S33</f>
        <v>5.2999999999999999E-2</v>
      </c>
      <c r="T36" s="44">
        <f>SUM(T30:T31)+T33+T35</f>
        <v>8.1000000000000003E-2</v>
      </c>
      <c r="U36" s="39">
        <f>U33</f>
        <v>1.2999999999999999E-2</v>
      </c>
      <c r="V36" s="39"/>
      <c r="W36" s="39">
        <f>SUM(W29:W31)</f>
        <v>6.4000000000000001E-2</v>
      </c>
      <c r="X36" s="39">
        <f>SUM(X29:X35)</f>
        <v>0.36399999999999993</v>
      </c>
      <c r="Y36" s="39">
        <f>SUM(Y29:Y35)</f>
        <v>0.40799999999999997</v>
      </c>
      <c r="Z36" s="39">
        <f>SUM(Z30:Z35)</f>
        <v>0.21500000000000002</v>
      </c>
      <c r="AA36" s="39">
        <f>SUM(AA29:AA35)</f>
        <v>0.31900000000000006</v>
      </c>
      <c r="AB36" s="39">
        <f>SUM(AB29:AB35)</f>
        <v>0.26200000000000001</v>
      </c>
      <c r="AC36" s="516">
        <f>SUM(AC28:AC31)+AC33+AC34+AC35</f>
        <v>0.31900000000000001</v>
      </c>
      <c r="AD36" s="39">
        <f>SUM(AD29:AD31)+AD33+AD34+AD35</f>
        <v>0.14400000000000002</v>
      </c>
      <c r="AE36" s="39">
        <f>SUM(AE29:AE35)</f>
        <v>0.52600000000000002</v>
      </c>
      <c r="AF36" s="469"/>
      <c r="AG36" s="469"/>
      <c r="AH36" s="595"/>
      <c r="AI36" s="565">
        <v>0.15</v>
      </c>
      <c r="AJ36" s="42"/>
    </row>
    <row r="37" spans="1:36" x14ac:dyDescent="0.25">
      <c r="A37" s="44"/>
      <c r="B37" s="39"/>
      <c r="C37" s="40"/>
      <c r="D37" s="71"/>
      <c r="E37" s="74"/>
      <c r="F37" s="74"/>
      <c r="G37" s="74"/>
      <c r="H37" s="74"/>
      <c r="I37" s="118"/>
      <c r="J37" s="40"/>
      <c r="K37" s="41"/>
      <c r="L37" s="41"/>
      <c r="M37" s="42"/>
      <c r="N37" s="40"/>
      <c r="O37" s="41"/>
      <c r="P37" s="41"/>
      <c r="Q37" s="41"/>
      <c r="R37" s="42"/>
      <c r="S37" s="44"/>
      <c r="T37" s="39"/>
      <c r="U37" s="39"/>
      <c r="V37" s="39"/>
      <c r="W37" s="39"/>
      <c r="X37" s="39"/>
      <c r="Y37" s="39"/>
      <c r="Z37" s="39"/>
      <c r="AA37" s="39"/>
      <c r="AB37" s="39"/>
      <c r="AC37" s="39"/>
      <c r="AD37" s="39"/>
      <c r="AE37" s="39"/>
      <c r="AF37" s="469"/>
      <c r="AG37" s="469"/>
      <c r="AH37" s="595"/>
      <c r="AI37" s="565"/>
      <c r="AJ37" s="42"/>
    </row>
    <row r="38" spans="1:36" x14ac:dyDescent="0.25">
      <c r="A38" s="25" t="s">
        <v>84</v>
      </c>
      <c r="B38" s="39"/>
      <c r="C38" s="40"/>
      <c r="D38" s="71"/>
      <c r="E38" s="74"/>
      <c r="F38" s="74"/>
      <c r="G38" s="74"/>
      <c r="H38" s="74"/>
      <c r="I38" s="287"/>
      <c r="J38" s="40"/>
      <c r="K38" s="41"/>
      <c r="L38" s="41"/>
      <c r="M38" s="42"/>
      <c r="N38" s="40"/>
      <c r="O38" s="41"/>
      <c r="P38" s="41"/>
      <c r="Q38" s="41"/>
      <c r="R38" s="42"/>
      <c r="S38" s="44"/>
      <c r="T38" s="39"/>
      <c r="U38" s="39"/>
      <c r="V38" s="39"/>
      <c r="W38" s="39"/>
      <c r="X38" s="39"/>
      <c r="Y38" s="39"/>
      <c r="Z38" s="39"/>
      <c r="AA38" s="39"/>
      <c r="AB38" s="39"/>
      <c r="AC38" s="39"/>
      <c r="AD38" s="39"/>
      <c r="AE38" s="39"/>
      <c r="AF38" s="469"/>
      <c r="AG38" s="469"/>
      <c r="AH38" s="595"/>
      <c r="AI38" s="565"/>
      <c r="AJ38" s="42"/>
    </row>
    <row r="39" spans="1:36" x14ac:dyDescent="0.25">
      <c r="A39" s="36" t="s">
        <v>86</v>
      </c>
      <c r="B39" s="39" t="s">
        <v>62</v>
      </c>
      <c r="C39" s="40">
        <f>COUNT(J39:AJ39)</f>
        <v>19</v>
      </c>
      <c r="D39" s="73">
        <f>MIN(J39:AJ39)</f>
        <v>0.05</v>
      </c>
      <c r="E39" s="72">
        <f>AVERAGE(J39:AJ39)</f>
        <v>0.13752631578947369</v>
      </c>
      <c r="F39" s="72">
        <f>MAX(J39:AJ39)</f>
        <v>0.25</v>
      </c>
      <c r="G39" s="73">
        <f>STDEV(J39:AJ39)</f>
        <v>8.0860901430276924E-2</v>
      </c>
      <c r="H39" s="72">
        <f>PERCENTILE(J39:AJ39,0.75)</f>
        <v>0.23499999999999999</v>
      </c>
      <c r="I39" s="274">
        <f t="shared" si="0"/>
        <v>0.25</v>
      </c>
      <c r="J39" s="40"/>
      <c r="K39" s="41"/>
      <c r="L39" s="41"/>
      <c r="M39" s="70">
        <v>0.1</v>
      </c>
      <c r="N39" s="67">
        <v>0.1</v>
      </c>
      <c r="O39" s="41"/>
      <c r="P39" s="41"/>
      <c r="Q39" s="41"/>
      <c r="R39" s="42"/>
      <c r="S39" s="440">
        <v>0.15</v>
      </c>
      <c r="T39" s="189">
        <v>0.15</v>
      </c>
      <c r="U39" s="189">
        <v>0.05</v>
      </c>
      <c r="V39" s="189">
        <v>0.05</v>
      </c>
      <c r="W39" s="189">
        <v>0.05</v>
      </c>
      <c r="X39" s="189">
        <v>0.1</v>
      </c>
      <c r="Y39" s="189">
        <v>0.1</v>
      </c>
      <c r="Z39" s="189">
        <v>0.1</v>
      </c>
      <c r="AA39" s="189">
        <v>0.25</v>
      </c>
      <c r="AB39" s="189">
        <v>0.25</v>
      </c>
      <c r="AC39" s="189">
        <v>0.25</v>
      </c>
      <c r="AD39" s="189">
        <v>0.25</v>
      </c>
      <c r="AE39" s="189">
        <v>0.25</v>
      </c>
      <c r="AF39" s="472">
        <v>0.05</v>
      </c>
      <c r="AG39" s="472">
        <v>0.05</v>
      </c>
      <c r="AH39" s="596">
        <v>0.22</v>
      </c>
      <c r="AI39" s="565"/>
      <c r="AJ39" s="466">
        <v>9.2999999999999999E-2</v>
      </c>
    </row>
    <row r="40" spans="1:36" x14ac:dyDescent="0.25">
      <c r="A40" s="36" t="s">
        <v>88</v>
      </c>
      <c r="B40" s="39" t="s">
        <v>62</v>
      </c>
      <c r="C40" s="40">
        <f>COUNT(J40:AJ40)</f>
        <v>19</v>
      </c>
      <c r="D40" s="73">
        <f>MIN(J40:AJ40)</f>
        <v>0.05</v>
      </c>
      <c r="E40" s="72">
        <f>AVERAGE(J40:AJ40)</f>
        <v>5.5263157894736854E-2</v>
      </c>
      <c r="F40" s="72">
        <f>MAX(J40:AJ40)</f>
        <v>0.1</v>
      </c>
      <c r="G40" s="73">
        <f>STDEV(J40:AJ40)</f>
        <v>1.5765088382115315E-2</v>
      </c>
      <c r="H40" s="72">
        <f>PERCENTILE(J40:AJ40,0.75)</f>
        <v>0.05</v>
      </c>
      <c r="I40" s="274">
        <f t="shared" si="0"/>
        <v>5.999999999999997E-2</v>
      </c>
      <c r="J40" s="40"/>
      <c r="K40" s="41"/>
      <c r="L40" s="41"/>
      <c r="M40" s="70">
        <v>0.1</v>
      </c>
      <c r="N40" s="67">
        <v>0.1</v>
      </c>
      <c r="O40" s="41"/>
      <c r="P40" s="41"/>
      <c r="Q40" s="41"/>
      <c r="R40" s="42"/>
      <c r="S40" s="440">
        <v>0.05</v>
      </c>
      <c r="T40" s="189">
        <v>0.05</v>
      </c>
      <c r="U40" s="189">
        <v>0.05</v>
      </c>
      <c r="V40" s="189">
        <v>0.05</v>
      </c>
      <c r="W40" s="189">
        <v>0.05</v>
      </c>
      <c r="X40" s="189">
        <v>0.05</v>
      </c>
      <c r="Y40" s="189">
        <v>0.05</v>
      </c>
      <c r="Z40" s="189">
        <v>0.05</v>
      </c>
      <c r="AA40" s="189">
        <v>0.05</v>
      </c>
      <c r="AB40" s="189">
        <v>0.05</v>
      </c>
      <c r="AC40" s="189">
        <v>0.05</v>
      </c>
      <c r="AD40" s="189">
        <v>0.05</v>
      </c>
      <c r="AE40" s="189">
        <v>0.05</v>
      </c>
      <c r="AF40" s="472">
        <v>0.05</v>
      </c>
      <c r="AG40" s="472">
        <v>0.05</v>
      </c>
      <c r="AH40" s="596">
        <v>0.05</v>
      </c>
      <c r="AI40" s="565"/>
      <c r="AJ40" s="70">
        <v>0.05</v>
      </c>
    </row>
    <row r="41" spans="1:36" x14ac:dyDescent="0.25">
      <c r="A41" s="36" t="s">
        <v>89</v>
      </c>
      <c r="B41" s="39" t="s">
        <v>62</v>
      </c>
      <c r="C41" s="40">
        <f>COUNT(J41:AJ41)</f>
        <v>26</v>
      </c>
      <c r="D41" s="72">
        <f>MIN(J41:AJ41)</f>
        <v>0.5</v>
      </c>
      <c r="E41" s="71">
        <f>AVERAGE(J41:AJ41)</f>
        <v>6.6700000000000008</v>
      </c>
      <c r="F41" s="74">
        <f>MAX(J41:AJ41)</f>
        <v>26</v>
      </c>
      <c r="G41" s="71">
        <f>STDEV(J41:AJ41)</f>
        <v>5.9333531834873927</v>
      </c>
      <c r="H41" s="74">
        <f>PERCENTILE(J41:AJ41,0.75)</f>
        <v>6.625</v>
      </c>
      <c r="I41" s="118">
        <f t="shared" si="0"/>
        <v>15.9</v>
      </c>
      <c r="J41" s="40">
        <v>3.2</v>
      </c>
      <c r="K41" s="43">
        <v>4.4000000000000004</v>
      </c>
      <c r="L41" s="43">
        <v>5.2</v>
      </c>
      <c r="M41" s="466">
        <v>14.8</v>
      </c>
      <c r="N41" s="40">
        <v>9.8000000000000007</v>
      </c>
      <c r="O41" s="41">
        <v>2.8</v>
      </c>
      <c r="P41" s="41">
        <v>1.7</v>
      </c>
      <c r="Q41" s="41">
        <v>26</v>
      </c>
      <c r="R41" s="466">
        <v>17</v>
      </c>
      <c r="S41" s="44">
        <v>6.9</v>
      </c>
      <c r="T41" s="39">
        <v>17</v>
      </c>
      <c r="U41" s="39">
        <v>4</v>
      </c>
      <c r="V41" s="39">
        <v>0.72</v>
      </c>
      <c r="W41" s="39">
        <v>1.8</v>
      </c>
      <c r="X41" s="39">
        <v>5.3</v>
      </c>
      <c r="Y41" s="39">
        <v>3</v>
      </c>
      <c r="Z41" s="39">
        <v>5.5</v>
      </c>
      <c r="AA41" s="39">
        <v>3.6</v>
      </c>
      <c r="AB41" s="39">
        <v>5.2</v>
      </c>
      <c r="AC41" s="39">
        <v>5.8</v>
      </c>
      <c r="AD41" s="39">
        <v>4.4000000000000004</v>
      </c>
      <c r="AE41" s="39">
        <v>5.4</v>
      </c>
      <c r="AF41" s="473">
        <v>4.5</v>
      </c>
      <c r="AG41" s="473">
        <v>5</v>
      </c>
      <c r="AH41" s="596">
        <v>9.9</v>
      </c>
      <c r="AI41" s="565"/>
      <c r="AJ41" s="69">
        <v>0.5</v>
      </c>
    </row>
    <row r="42" spans="1:36" x14ac:dyDescent="0.25">
      <c r="A42" s="36" t="s">
        <v>90</v>
      </c>
      <c r="B42" s="39" t="s">
        <v>62</v>
      </c>
      <c r="C42" s="40">
        <f>COUNT(J42:AJ42)</f>
        <v>13</v>
      </c>
      <c r="D42" s="72">
        <f>MIN(J42:AJ42)</f>
        <v>0.05</v>
      </c>
      <c r="E42" s="72">
        <f>AVERAGE(J42:AJ42)</f>
        <v>0.22230769230769229</v>
      </c>
      <c r="F42" s="72">
        <f>MAX(J42:AJ42)</f>
        <v>0.48</v>
      </c>
      <c r="G42" s="72">
        <f>STDEV(J42:AJ42)</f>
        <v>0.15232387896375307</v>
      </c>
      <c r="H42" s="72">
        <f>PERCENTILE(J42:AJ42,0.75)</f>
        <v>0.35</v>
      </c>
      <c r="I42" s="274">
        <f t="shared" si="0"/>
        <v>0.45400000000000001</v>
      </c>
      <c r="J42" s="40"/>
      <c r="K42" s="41"/>
      <c r="L42" s="41"/>
      <c r="M42" s="70">
        <v>0.1</v>
      </c>
      <c r="N42" s="67">
        <v>0.1</v>
      </c>
      <c r="O42" s="41"/>
      <c r="P42" s="41"/>
      <c r="Q42" s="41"/>
      <c r="R42" s="42"/>
      <c r="S42" s="44"/>
      <c r="T42" s="39"/>
      <c r="U42" s="39"/>
      <c r="V42" s="39"/>
      <c r="W42" s="39"/>
      <c r="X42" s="39">
        <v>0.18</v>
      </c>
      <c r="Y42" s="39">
        <v>0.17</v>
      </c>
      <c r="Z42" s="39">
        <v>0.35</v>
      </c>
      <c r="AA42" s="39">
        <v>0.2</v>
      </c>
      <c r="AB42" s="39">
        <v>0.46</v>
      </c>
      <c r="AC42" s="39">
        <v>0.43</v>
      </c>
      <c r="AD42" s="39">
        <v>0.1</v>
      </c>
      <c r="AE42" s="39">
        <v>0.16</v>
      </c>
      <c r="AF42" s="473">
        <v>0.11</v>
      </c>
      <c r="AG42" s="472">
        <v>0.05</v>
      </c>
      <c r="AH42" s="596">
        <v>0.48</v>
      </c>
      <c r="AI42" s="565"/>
      <c r="AJ42" s="42"/>
    </row>
    <row r="43" spans="1:36" x14ac:dyDescent="0.25">
      <c r="A43" s="36"/>
      <c r="B43" s="39"/>
      <c r="C43" s="40"/>
      <c r="D43" s="71"/>
      <c r="E43" s="74"/>
      <c r="F43" s="74"/>
      <c r="G43" s="74"/>
      <c r="H43" s="74"/>
      <c r="I43" s="118"/>
      <c r="J43" s="40"/>
      <c r="K43" s="41"/>
      <c r="L43" s="41"/>
      <c r="M43" s="42"/>
      <c r="N43" s="40"/>
      <c r="O43" s="41"/>
      <c r="P43" s="41"/>
      <c r="Q43" s="41"/>
      <c r="R43" s="42"/>
      <c r="S43" s="44"/>
      <c r="T43" s="39"/>
      <c r="U43" s="39"/>
      <c r="V43" s="39"/>
      <c r="W43" s="39"/>
      <c r="X43" s="39"/>
      <c r="Y43" s="39"/>
      <c r="Z43" s="39"/>
      <c r="AA43" s="39"/>
      <c r="AB43" s="39"/>
      <c r="AC43" s="39"/>
      <c r="AD43" s="39"/>
      <c r="AE43" s="39"/>
      <c r="AF43" s="473"/>
      <c r="AG43" s="473"/>
      <c r="AH43" s="596"/>
      <c r="AI43" s="565"/>
      <c r="AJ43" s="466"/>
    </row>
    <row r="44" spans="1:36" x14ac:dyDescent="0.25">
      <c r="A44" s="25" t="s">
        <v>91</v>
      </c>
      <c r="B44" s="39"/>
      <c r="C44" s="40"/>
      <c r="D44" s="71"/>
      <c r="E44" s="74"/>
      <c r="F44" s="74"/>
      <c r="G44" s="74"/>
      <c r="H44" s="74"/>
      <c r="I44" s="118"/>
      <c r="J44" s="40"/>
      <c r="K44" s="41"/>
      <c r="L44" s="41"/>
      <c r="M44" s="42"/>
      <c r="N44" s="40"/>
      <c r="O44" s="41"/>
      <c r="P44" s="41"/>
      <c r="Q44" s="41"/>
      <c r="R44" s="42"/>
      <c r="S44" s="44"/>
      <c r="T44" s="39"/>
      <c r="U44" s="39"/>
      <c r="V44" s="39"/>
      <c r="W44" s="39"/>
      <c r="X44" s="39"/>
      <c r="Y44" s="39"/>
      <c r="Z44" s="39"/>
      <c r="AA44" s="39"/>
      <c r="AB44" s="39"/>
      <c r="AC44" s="39"/>
      <c r="AD44" s="39"/>
      <c r="AE44" s="39"/>
      <c r="AF44" s="473"/>
      <c r="AG44" s="473"/>
      <c r="AH44" s="596"/>
      <c r="AI44" s="565"/>
      <c r="AJ44" s="42"/>
    </row>
    <row r="45" spans="1:36" x14ac:dyDescent="0.25">
      <c r="A45" s="36" t="s">
        <v>92</v>
      </c>
      <c r="B45" s="39" t="s">
        <v>62</v>
      </c>
      <c r="C45" s="40">
        <f>COUNT(J45:AJ45)</f>
        <v>25</v>
      </c>
      <c r="D45" s="72">
        <f>MIN(J45:AJ45)</f>
        <v>0.1</v>
      </c>
      <c r="E45" s="72">
        <f>AVERAGE(J45:AJ45)</f>
        <v>0.45240000000000002</v>
      </c>
      <c r="F45" s="72">
        <f>MAX(J45:AJ45)</f>
        <v>3.2</v>
      </c>
      <c r="G45" s="72">
        <f>STDEV(J45:AJ45)</f>
        <v>0.6259611276535737</v>
      </c>
      <c r="H45" s="72">
        <f>PERCENTILE(J45:AJ45,0.75)</f>
        <v>0.4</v>
      </c>
      <c r="I45" s="274">
        <f t="shared" si="0"/>
        <v>0.68000000000000016</v>
      </c>
      <c r="J45" s="40">
        <v>0.44</v>
      </c>
      <c r="K45" s="43">
        <v>0.4</v>
      </c>
      <c r="L45" s="43">
        <v>0.62</v>
      </c>
      <c r="M45" s="466">
        <v>0.38</v>
      </c>
      <c r="N45" s="40">
        <v>0.16</v>
      </c>
      <c r="O45" s="41">
        <v>0.39</v>
      </c>
      <c r="P45" s="41">
        <v>0.35</v>
      </c>
      <c r="Q45" s="41">
        <v>0.16</v>
      </c>
      <c r="R45" s="466">
        <v>0.16</v>
      </c>
      <c r="S45" s="44">
        <v>0.2</v>
      </c>
      <c r="T45" s="39">
        <v>0.17</v>
      </c>
      <c r="U45" s="39">
        <v>1.3</v>
      </c>
      <c r="V45" s="39">
        <v>0.11</v>
      </c>
      <c r="W45" s="39">
        <v>0.27</v>
      </c>
      <c r="X45" s="39">
        <v>0.4</v>
      </c>
      <c r="Y45" s="39">
        <v>0.21</v>
      </c>
      <c r="Z45" s="39">
        <v>0.38</v>
      </c>
      <c r="AA45" s="39">
        <v>0.72</v>
      </c>
      <c r="AB45" s="39">
        <v>3.2</v>
      </c>
      <c r="AC45" s="39">
        <v>0.41</v>
      </c>
      <c r="AD45" s="39">
        <v>0.17</v>
      </c>
      <c r="AE45" s="39">
        <v>0.17</v>
      </c>
      <c r="AF45" s="473">
        <v>0.18</v>
      </c>
      <c r="AG45" s="473">
        <v>0.1</v>
      </c>
      <c r="AH45" s="596">
        <v>0.26</v>
      </c>
      <c r="AI45" s="565"/>
      <c r="AJ45" s="42"/>
    </row>
    <row r="46" spans="1:36" s="37" customFormat="1" x14ac:dyDescent="0.25">
      <c r="A46" s="36"/>
      <c r="C46" s="40"/>
      <c r="D46" s="71"/>
      <c r="E46" s="74"/>
      <c r="F46" s="74"/>
      <c r="G46" s="74"/>
      <c r="H46" s="74"/>
      <c r="I46" s="118"/>
      <c r="J46" s="40"/>
      <c r="K46" s="41"/>
      <c r="L46" s="41"/>
      <c r="M46" s="42"/>
      <c r="N46" s="40"/>
      <c r="O46" s="41"/>
      <c r="P46" s="41"/>
      <c r="Q46" s="41"/>
      <c r="R46" s="42"/>
      <c r="S46" s="44"/>
      <c r="T46" s="39"/>
      <c r="U46" s="39"/>
      <c r="V46" s="39"/>
      <c r="W46" s="39"/>
      <c r="X46" s="39"/>
      <c r="Y46" s="39"/>
      <c r="Z46" s="39"/>
      <c r="AA46" s="39"/>
      <c r="AB46" s="39"/>
      <c r="AC46" s="39"/>
      <c r="AD46" s="39"/>
      <c r="AE46" s="39"/>
      <c r="AF46" s="473"/>
      <c r="AG46" s="473"/>
      <c r="AH46" s="596"/>
      <c r="AI46" s="565"/>
      <c r="AJ46" s="42"/>
    </row>
    <row r="47" spans="1:36" x14ac:dyDescent="0.25">
      <c r="A47" s="25" t="s">
        <v>93</v>
      </c>
      <c r="B47" s="37"/>
      <c r="C47" s="40"/>
      <c r="D47" s="71"/>
      <c r="E47" s="74"/>
      <c r="F47" s="74"/>
      <c r="G47" s="74"/>
      <c r="H47" s="74"/>
      <c r="I47" s="118"/>
      <c r="J47" s="40"/>
      <c r="K47" s="41"/>
      <c r="L47" s="41"/>
      <c r="M47" s="42"/>
      <c r="N47" s="40"/>
      <c r="O47" s="41"/>
      <c r="P47" s="41"/>
      <c r="Q47" s="41"/>
      <c r="R47" s="42"/>
      <c r="S47" s="44"/>
      <c r="T47" s="39"/>
      <c r="U47" s="39"/>
      <c r="V47" s="39"/>
      <c r="W47" s="39"/>
      <c r="X47" s="39"/>
      <c r="Y47" s="39"/>
      <c r="Z47" s="39"/>
      <c r="AA47" s="39"/>
      <c r="AB47" s="39"/>
      <c r="AC47" s="39"/>
      <c r="AD47" s="39"/>
      <c r="AE47" s="39"/>
      <c r="AF47" s="473"/>
      <c r="AG47" s="473"/>
      <c r="AH47" s="596"/>
      <c r="AI47" s="565"/>
      <c r="AJ47" s="42"/>
    </row>
    <row r="48" spans="1:36" x14ac:dyDescent="0.25">
      <c r="A48" s="36" t="s">
        <v>95</v>
      </c>
      <c r="B48" s="37" t="s">
        <v>62</v>
      </c>
      <c r="C48" s="40">
        <f>COUNT(J48:AJ48)</f>
        <v>18</v>
      </c>
      <c r="D48" s="73">
        <f>MIN(J48:AJ48)</f>
        <v>5.0000000000000001E-3</v>
      </c>
      <c r="E48" s="73">
        <f>AVERAGE(J48:AJ48)</f>
        <v>4.7611111111111125E-2</v>
      </c>
      <c r="F48" s="73">
        <f>MAX(J48:AJ48)</f>
        <v>0.14000000000000001</v>
      </c>
      <c r="G48" s="73">
        <f>STDEV(J48:AJ48)</f>
        <v>3.2680519271720269E-2</v>
      </c>
      <c r="H48" s="73">
        <f>PERCENTILE(J48:AJ48,0.75)</f>
        <v>5.9749999999999998E-2</v>
      </c>
      <c r="I48" s="270">
        <f t="shared" si="0"/>
        <v>7.2300000000000017E-2</v>
      </c>
      <c r="J48" s="40"/>
      <c r="K48" s="41"/>
      <c r="L48" s="41"/>
      <c r="M48" s="70">
        <v>0.01</v>
      </c>
      <c r="N48" s="40">
        <v>0.05</v>
      </c>
      <c r="O48" s="41"/>
      <c r="P48" s="41"/>
      <c r="Q48" s="41"/>
      <c r="R48" s="42"/>
      <c r="S48" s="440">
        <v>0.05</v>
      </c>
      <c r="T48" s="39">
        <v>0.08</v>
      </c>
      <c r="U48" s="39">
        <v>0.14000000000000001</v>
      </c>
      <c r="V48" s="39">
        <v>6.8000000000000005E-2</v>
      </c>
      <c r="W48" s="39">
        <v>6.9000000000000006E-2</v>
      </c>
      <c r="X48" s="39">
        <v>0.02</v>
      </c>
      <c r="Y48" s="39">
        <v>2.1000000000000001E-2</v>
      </c>
      <c r="Z48" s="39">
        <v>1.2E-2</v>
      </c>
      <c r="AA48" s="39">
        <v>5.2999999999999999E-2</v>
      </c>
      <c r="AB48" s="189">
        <v>5.0000000000000001E-3</v>
      </c>
      <c r="AC48" s="39">
        <v>1.2E-2</v>
      </c>
      <c r="AD48" s="39">
        <v>0.06</v>
      </c>
      <c r="AE48" s="39">
        <v>5.8999999999999997E-2</v>
      </c>
      <c r="AF48" s="473">
        <v>5.7000000000000002E-2</v>
      </c>
      <c r="AG48" s="473">
        <v>0.05</v>
      </c>
      <c r="AH48" s="596">
        <v>4.1000000000000002E-2</v>
      </c>
      <c r="AI48" s="565"/>
      <c r="AJ48" s="42"/>
    </row>
    <row r="49" spans="1:37" x14ac:dyDescent="0.25">
      <c r="A49" s="36" t="s">
        <v>96</v>
      </c>
      <c r="B49" s="37" t="s">
        <v>62</v>
      </c>
      <c r="C49" s="40">
        <f>COUNT(J49:AJ49)</f>
        <v>2</v>
      </c>
      <c r="D49" s="73">
        <f>MIN(J49:AJ49)</f>
        <v>0.01</v>
      </c>
      <c r="E49" s="73">
        <f>AVERAGE(J49:AJ49)</f>
        <v>0.01</v>
      </c>
      <c r="F49" s="73">
        <f>MAX(J49:AJ49)</f>
        <v>0.01</v>
      </c>
      <c r="G49" s="72">
        <f>STDEV(J49:AJ49)</f>
        <v>0</v>
      </c>
      <c r="H49" s="73">
        <f>PERCENTILE(J49:AJ49,0.75)</f>
        <v>0.01</v>
      </c>
      <c r="I49" s="270">
        <f t="shared" si="0"/>
        <v>0.01</v>
      </c>
      <c r="J49" s="40"/>
      <c r="K49" s="41"/>
      <c r="L49" s="41"/>
      <c r="M49" s="70">
        <v>0.01</v>
      </c>
      <c r="N49" s="67">
        <v>0.01</v>
      </c>
      <c r="O49" s="41"/>
      <c r="P49" s="41"/>
      <c r="Q49" s="41"/>
      <c r="R49" s="42"/>
      <c r="S49" s="44"/>
      <c r="T49" s="39"/>
      <c r="U49" s="39"/>
      <c r="V49" s="39"/>
      <c r="W49" s="39"/>
      <c r="X49" s="39"/>
      <c r="Y49" s="39"/>
      <c r="Z49" s="39"/>
      <c r="AA49" s="39"/>
      <c r="AB49" s="39"/>
      <c r="AC49" s="39"/>
      <c r="AD49" s="39"/>
      <c r="AE49" s="39"/>
      <c r="AF49" s="473"/>
      <c r="AG49" s="218"/>
      <c r="AH49" s="596"/>
      <c r="AI49" s="565"/>
      <c r="AJ49" s="42"/>
    </row>
    <row r="50" spans="1:37" x14ac:dyDescent="0.25">
      <c r="A50" s="36" t="s">
        <v>98</v>
      </c>
      <c r="B50" s="37" t="s">
        <v>62</v>
      </c>
      <c r="C50" s="40">
        <f>COUNT(J50:AJ50)</f>
        <v>18</v>
      </c>
      <c r="D50" s="73">
        <f>MIN(J50:AJ50)</f>
        <v>5.0000000000000001E-3</v>
      </c>
      <c r="E50" s="73">
        <f>AVERAGE(J50:AJ50)</f>
        <v>2.972222222222223E-2</v>
      </c>
      <c r="F50" s="73">
        <f>MAX(J50:AJ50)</f>
        <v>0.17</v>
      </c>
      <c r="G50" s="73">
        <f>STDEV(J50:AJ50)</f>
        <v>4.2527230799537422E-2</v>
      </c>
      <c r="H50" s="72">
        <f>PERCENTILE(J50:AJ50,0.75)</f>
        <v>3.7500000000000006E-2</v>
      </c>
      <c r="I50" s="274">
        <f t="shared" si="0"/>
        <v>7.51E-2</v>
      </c>
      <c r="J50" s="40"/>
      <c r="K50" s="41"/>
      <c r="L50" s="41"/>
      <c r="M50" s="70">
        <v>0.01</v>
      </c>
      <c r="N50" s="40">
        <v>0.08</v>
      </c>
      <c r="O50" s="41"/>
      <c r="P50" s="41"/>
      <c r="Q50" s="41"/>
      <c r="R50" s="42"/>
      <c r="S50" s="440">
        <v>0.05</v>
      </c>
      <c r="T50" s="189">
        <v>5.0000000000000001E-3</v>
      </c>
      <c r="U50" s="189">
        <v>5.0000000000000001E-3</v>
      </c>
      <c r="V50" s="189">
        <v>5.0000000000000001E-3</v>
      </c>
      <c r="W50" s="189">
        <v>5.0000000000000001E-3</v>
      </c>
      <c r="X50" s="189">
        <v>5.0000000000000001E-3</v>
      </c>
      <c r="Y50" s="189">
        <v>5.0000000000000001E-3</v>
      </c>
      <c r="Z50" s="189">
        <v>5.0000000000000001E-3</v>
      </c>
      <c r="AA50" s="189">
        <v>5.0000000000000001E-3</v>
      </c>
      <c r="AB50" s="189">
        <v>5.0000000000000001E-3</v>
      </c>
      <c r="AC50" s="39">
        <v>2.4E-2</v>
      </c>
      <c r="AD50" s="39">
        <v>4.2000000000000003E-2</v>
      </c>
      <c r="AE50" s="39">
        <v>7.2999999999999995E-2</v>
      </c>
      <c r="AF50" s="473">
        <v>1.7999999999999999E-2</v>
      </c>
      <c r="AG50" s="473">
        <v>2.3E-2</v>
      </c>
      <c r="AH50" s="596">
        <v>0.17</v>
      </c>
      <c r="AI50" s="565"/>
      <c r="AJ50" s="42"/>
    </row>
    <row r="51" spans="1:37" x14ac:dyDescent="0.25">
      <c r="A51" s="36" t="s">
        <v>99</v>
      </c>
      <c r="B51" s="37" t="s">
        <v>62</v>
      </c>
      <c r="C51" s="40">
        <f>COUNT(J51:AJ51)</f>
        <v>21</v>
      </c>
      <c r="D51" s="73">
        <f>MIN(J51:AJ51)</f>
        <v>5.0000000000000001E-3</v>
      </c>
      <c r="E51" s="71">
        <f>AVERAGE(J51:AJ51)</f>
        <v>0.47790476190476189</v>
      </c>
      <c r="F51" s="71">
        <f>MAX(J51:AJ51)</f>
        <v>4.75</v>
      </c>
      <c r="G51" s="71">
        <f>STDEV(J51:AJ51)</f>
        <v>1.0233651305747087</v>
      </c>
      <c r="H51" s="72">
        <f>PERCENTILE(J51:AJ51,0.75)</f>
        <v>0.38</v>
      </c>
      <c r="I51" s="274">
        <f t="shared" si="0"/>
        <v>0.85</v>
      </c>
      <c r="J51" s="40">
        <v>0.3</v>
      </c>
      <c r="K51" s="41">
        <v>0.13</v>
      </c>
      <c r="L51" s="41">
        <v>9.4E-2</v>
      </c>
      <c r="M51" s="42">
        <v>4.75</v>
      </c>
      <c r="N51" s="40">
        <v>0.03</v>
      </c>
      <c r="O51" s="41"/>
      <c r="P51" s="41"/>
      <c r="Q51" s="41"/>
      <c r="R51" s="42"/>
      <c r="S51" s="44">
        <v>0.85</v>
      </c>
      <c r="T51" s="39">
        <v>0.34</v>
      </c>
      <c r="U51" s="39">
        <v>0.7</v>
      </c>
      <c r="V51" s="39">
        <v>0.09</v>
      </c>
      <c r="W51" s="39">
        <v>0.13</v>
      </c>
      <c r="X51" s="189">
        <v>5.0000000000000001E-3</v>
      </c>
      <c r="Y51" s="189">
        <v>5.0000000000000001E-3</v>
      </c>
      <c r="Z51" s="189">
        <v>5.0000000000000001E-3</v>
      </c>
      <c r="AA51" s="39">
        <v>0.14000000000000001</v>
      </c>
      <c r="AB51" s="39">
        <v>0.94</v>
      </c>
      <c r="AC51" s="39">
        <v>0.38</v>
      </c>
      <c r="AD51" s="39">
        <v>3.9E-2</v>
      </c>
      <c r="AE51" s="39">
        <v>0.08</v>
      </c>
      <c r="AF51" s="474">
        <v>0.78</v>
      </c>
      <c r="AG51" s="473">
        <v>0.21</v>
      </c>
      <c r="AH51" s="596">
        <v>3.7999999999999999E-2</v>
      </c>
      <c r="AI51" s="565"/>
      <c r="AJ51" s="42"/>
    </row>
    <row r="52" spans="1:37" x14ac:dyDescent="0.25">
      <c r="A52" s="24" t="s">
        <v>100</v>
      </c>
      <c r="B52" s="22" t="s">
        <v>62</v>
      </c>
      <c r="C52" s="82">
        <f>COUNT(J52:AJ52)</f>
        <v>21</v>
      </c>
      <c r="D52" s="101">
        <f>MIN(J52:AJ52)</f>
        <v>0.03</v>
      </c>
      <c r="E52" s="100">
        <f>AVERAGE(J52:AJ52)</f>
        <v>0.21042857142857146</v>
      </c>
      <c r="F52" s="100">
        <f>MAX(J52:AJ52)</f>
        <v>0.98</v>
      </c>
      <c r="G52" s="100">
        <f>STDEV(J52:AJ52)</f>
        <v>0.20680681116166635</v>
      </c>
      <c r="H52" s="100">
        <f>PERCENTILE(J52:AJ52,0.75)</f>
        <v>0.26</v>
      </c>
      <c r="I52" s="275">
        <f t="shared" si="0"/>
        <v>0.34</v>
      </c>
      <c r="J52" s="82">
        <v>6.4000000000000001E-2</v>
      </c>
      <c r="K52" s="450">
        <v>0.12</v>
      </c>
      <c r="L52" s="450">
        <v>5.8000000000000003E-2</v>
      </c>
      <c r="M52" s="468">
        <v>0.31</v>
      </c>
      <c r="N52" s="82">
        <v>0.03</v>
      </c>
      <c r="O52" s="450"/>
      <c r="P52" s="450"/>
      <c r="Q52" s="450"/>
      <c r="R52" s="468"/>
      <c r="S52" s="456">
        <v>0.19</v>
      </c>
      <c r="T52" s="457">
        <v>9.0999999999999998E-2</v>
      </c>
      <c r="U52" s="457">
        <v>0.22</v>
      </c>
      <c r="V52" s="457">
        <v>4.8000000000000001E-2</v>
      </c>
      <c r="W52" s="457">
        <v>6.6000000000000003E-2</v>
      </c>
      <c r="X52" s="457">
        <v>0.34</v>
      </c>
      <c r="Y52" s="457">
        <v>0.24</v>
      </c>
      <c r="Z52" s="457">
        <v>0.24</v>
      </c>
      <c r="AA52" s="457">
        <v>0.16</v>
      </c>
      <c r="AB52" s="457">
        <v>0.26</v>
      </c>
      <c r="AC52" s="457">
        <v>0.38</v>
      </c>
      <c r="AD52" s="457">
        <v>0.14000000000000001</v>
      </c>
      <c r="AE52" s="457">
        <v>4.2000000000000003E-2</v>
      </c>
      <c r="AF52" s="475">
        <v>0.32</v>
      </c>
      <c r="AG52" s="476">
        <v>0.12</v>
      </c>
      <c r="AH52" s="597">
        <v>0.98</v>
      </c>
      <c r="AI52" s="601"/>
      <c r="AJ52" s="468"/>
    </row>
    <row r="53" spans="1:37" x14ac:dyDescent="0.25">
      <c r="J53" s="495">
        <f t="shared" ref="J53:AJ53" si="13">COUNTA(J10:J52)</f>
        <v>22</v>
      </c>
      <c r="K53" s="495">
        <f t="shared" si="13"/>
        <v>22</v>
      </c>
      <c r="L53" s="495">
        <f t="shared" si="13"/>
        <v>22</v>
      </c>
      <c r="M53" s="495">
        <f t="shared" si="13"/>
        <v>26</v>
      </c>
      <c r="N53" s="495">
        <f t="shared" si="13"/>
        <v>26</v>
      </c>
      <c r="O53" s="495">
        <f t="shared" si="13"/>
        <v>20</v>
      </c>
      <c r="P53" s="495">
        <f t="shared" si="13"/>
        <v>20</v>
      </c>
      <c r="Q53" s="495">
        <f t="shared" si="13"/>
        <v>20</v>
      </c>
      <c r="R53" s="495">
        <f t="shared" si="13"/>
        <v>20</v>
      </c>
      <c r="S53" s="495">
        <f t="shared" si="13"/>
        <v>25</v>
      </c>
      <c r="T53" s="495">
        <f t="shared" si="13"/>
        <v>25</v>
      </c>
      <c r="U53" s="495">
        <f t="shared" si="13"/>
        <v>25</v>
      </c>
      <c r="V53" s="495">
        <f t="shared" si="13"/>
        <v>24</v>
      </c>
      <c r="W53" s="495">
        <f t="shared" si="13"/>
        <v>25</v>
      </c>
      <c r="X53" s="495">
        <f t="shared" si="13"/>
        <v>26</v>
      </c>
      <c r="Y53" s="495">
        <f t="shared" si="13"/>
        <v>26</v>
      </c>
      <c r="Z53" s="495">
        <f t="shared" si="13"/>
        <v>26</v>
      </c>
      <c r="AA53" s="495">
        <f t="shared" si="13"/>
        <v>26</v>
      </c>
      <c r="AB53" s="495">
        <f t="shared" si="13"/>
        <v>26</v>
      </c>
      <c r="AC53" s="495">
        <f t="shared" si="13"/>
        <v>26</v>
      </c>
      <c r="AD53" s="495">
        <f t="shared" si="13"/>
        <v>26</v>
      </c>
      <c r="AE53" s="495">
        <f t="shared" si="13"/>
        <v>26</v>
      </c>
      <c r="AF53" s="495">
        <f t="shared" si="13"/>
        <v>17</v>
      </c>
      <c r="AG53" s="495">
        <f t="shared" si="13"/>
        <v>17</v>
      </c>
      <c r="AH53" s="495">
        <f t="shared" si="13"/>
        <v>17</v>
      </c>
      <c r="AI53" s="495">
        <f t="shared" si="13"/>
        <v>8</v>
      </c>
      <c r="AJ53" s="495">
        <f t="shared" si="13"/>
        <v>3</v>
      </c>
      <c r="AK53" s="495">
        <f>SUM(J53:AJ53)</f>
        <v>592</v>
      </c>
    </row>
    <row r="54" spans="1:37" x14ac:dyDescent="0.25">
      <c r="A54" s="94" t="s">
        <v>214</v>
      </c>
    </row>
    <row r="55" spans="1:37" x14ac:dyDescent="0.25">
      <c r="A55" t="s">
        <v>625</v>
      </c>
    </row>
    <row r="58" spans="1:37" x14ac:dyDescent="0.25">
      <c r="AC58" s="365"/>
    </row>
  </sheetData>
  <sheetProtection algorithmName="SHA-512" hashValue="oPdyLdo8luYVtyuIvH7U8n8yrerXHmN6UOlcgTbKCbD4H4peMBdCDRD348vgVm2Jwit2d7+gHvUAFd7Uec4t0g==" saltValue="8qaPUquPvptjZs/NFTR7aw==" spinCount="100000" sheet="1" objects="1" scenarios="1"/>
  <mergeCells count="6">
    <mergeCell ref="J4:M4"/>
    <mergeCell ref="J3:M3"/>
    <mergeCell ref="N4:R4"/>
    <mergeCell ref="S4:AH4"/>
    <mergeCell ref="N3:R3"/>
    <mergeCell ref="S3:AH3"/>
  </mergeCells>
  <conditionalFormatting sqref="C9:C52">
    <cfRule type="colorScale" priority="1">
      <colorScale>
        <cfvo type="num" val="0"/>
        <cfvo type="num" val="1"/>
        <cfvo type="num" val="5"/>
        <color theme="5"/>
        <color theme="9"/>
        <color theme="6"/>
      </colorScale>
    </cfRule>
  </conditionalFormatting>
  <hyperlinks>
    <hyperlink ref="J5" location="Referencer!A18" display="[14]" xr:uid="{00000000-0004-0000-1B00-000000000000}"/>
    <hyperlink ref="K5:L5" location="Referencer!A18" display="[14]" xr:uid="{00000000-0004-0000-1B00-000001000000}"/>
    <hyperlink ref="M5" location="Referencer!A19" display="[15]" xr:uid="{00000000-0004-0000-1B00-000002000000}"/>
    <hyperlink ref="N5" location="Referencer!A19" display="[15]" xr:uid="{00000000-0004-0000-1B00-000003000000}"/>
    <hyperlink ref="O5" location="Referencer!A16" display="[12]" xr:uid="{00000000-0004-0000-1B00-000004000000}"/>
    <hyperlink ref="P5:R5" location="Referencer!A16" display="[12]" xr:uid="{00000000-0004-0000-1B00-000005000000}"/>
    <hyperlink ref="AI5" location="Referencer!A31" display="[26]" xr:uid="{00000000-0004-0000-1B00-000006000000}"/>
    <hyperlink ref="AJ5" location="Referencer!A10" display="[7]" xr:uid="{00000000-0004-0000-1B00-000007000000}"/>
    <hyperlink ref="S5:AC5" location="Referencer!A59" display="[54]" xr:uid="{00000000-0004-0000-1B00-000008000000}"/>
    <hyperlink ref="T5:AH5" location="Referencer!A59" display="[54]" xr:uid="{00000000-0004-0000-1B00-000009000000}"/>
  </hyperlinks>
  <pageMargins left="0.70866141732283472" right="0.70866141732283472" top="0.74803149606299213" bottom="0.74803149606299213" header="0.31496062992125984" footer="0.31496062992125984"/>
  <pageSetup paperSize="8" scale="48" orientation="landscape"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tint="-0.499984740745262"/>
  </sheetPr>
  <dimension ref="A1:R62"/>
  <sheetViews>
    <sheetView zoomScale="90" zoomScaleNormal="90" workbookViewId="0">
      <pane xSplit="1" topLeftCell="B1" activePane="topRight" state="frozen"/>
      <selection pane="topRight" activeCell="R62" sqref="R62"/>
    </sheetView>
  </sheetViews>
  <sheetFormatPr defaultRowHeight="15" x14ac:dyDescent="0.25"/>
  <cols>
    <col min="1" max="1" width="24.5703125" bestFit="1" customWidth="1"/>
    <col min="2" max="2" width="6.5703125" bestFit="1" customWidth="1"/>
    <col min="3" max="3" width="18.85546875" style="45" customWidth="1"/>
    <col min="4" max="4" width="18.85546875" style="33" customWidth="1"/>
    <col min="5" max="5" width="18.28515625" style="33" customWidth="1"/>
    <col min="6" max="8" width="18.28515625" style="45" customWidth="1"/>
    <col min="9" max="9" width="23.42578125" style="45" customWidth="1"/>
    <col min="10" max="10" width="16.5703125" style="45" customWidth="1"/>
    <col min="11" max="11" width="13.85546875" style="45" customWidth="1"/>
    <col min="12" max="13" width="16.42578125" style="45" customWidth="1"/>
    <col min="14" max="14" width="13.85546875" style="45" customWidth="1"/>
  </cols>
  <sheetData>
    <row r="1" spans="1:17" s="4" customFormat="1" ht="18.75" x14ac:dyDescent="0.3">
      <c r="A1" s="51"/>
      <c r="B1" s="52"/>
      <c r="C1" s="685"/>
      <c r="D1" s="686"/>
      <c r="E1" s="686" t="s">
        <v>108</v>
      </c>
      <c r="F1" s="686"/>
      <c r="G1" s="686"/>
      <c r="H1" s="686"/>
      <c r="I1" s="686"/>
      <c r="J1" s="686"/>
      <c r="K1" s="686"/>
      <c r="L1" s="686"/>
      <c r="M1" s="686"/>
      <c r="N1" s="687"/>
    </row>
    <row r="2" spans="1:17" s="54" customFormat="1" ht="90" customHeight="1" x14ac:dyDescent="0.25">
      <c r="A2" s="57" t="s">
        <v>7</v>
      </c>
      <c r="B2" s="53"/>
      <c r="C2" s="688" t="s">
        <v>110</v>
      </c>
      <c r="D2" s="689"/>
      <c r="E2" s="672" t="s">
        <v>111</v>
      </c>
      <c r="F2" s="672"/>
      <c r="G2" s="81" t="s">
        <v>112</v>
      </c>
      <c r="H2" s="81" t="s">
        <v>113</v>
      </c>
      <c r="I2" s="81" t="s">
        <v>114</v>
      </c>
      <c r="J2" s="393" t="s">
        <v>542</v>
      </c>
      <c r="K2" s="400" t="s">
        <v>545</v>
      </c>
      <c r="L2" s="400" t="s">
        <v>546</v>
      </c>
      <c r="M2" s="81" t="s">
        <v>115</v>
      </c>
      <c r="N2" s="81" t="s">
        <v>116</v>
      </c>
      <c r="O2" s="672" t="s">
        <v>117</v>
      </c>
      <c r="P2" s="672"/>
      <c r="Q2" s="690"/>
    </row>
    <row r="3" spans="1:17" s="14" customFormat="1" ht="30" customHeight="1" x14ac:dyDescent="0.25">
      <c r="A3" s="57" t="s">
        <v>118</v>
      </c>
      <c r="B3" s="55"/>
      <c r="C3" s="268" t="s">
        <v>138</v>
      </c>
      <c r="D3" s="269" t="s">
        <v>139</v>
      </c>
      <c r="E3" s="657" t="s">
        <v>140</v>
      </c>
      <c r="F3" s="657"/>
      <c r="G3" s="80" t="s">
        <v>140</v>
      </c>
      <c r="H3" s="80" t="s">
        <v>141</v>
      </c>
      <c r="I3" s="80" t="s">
        <v>142</v>
      </c>
      <c r="J3" s="392" t="s">
        <v>543</v>
      </c>
      <c r="K3" s="399" t="s">
        <v>543</v>
      </c>
      <c r="L3" s="399" t="s">
        <v>543</v>
      </c>
      <c r="M3" s="80" t="s">
        <v>143</v>
      </c>
      <c r="N3" s="80" t="s">
        <v>144</v>
      </c>
      <c r="O3" s="657" t="s">
        <v>135</v>
      </c>
      <c r="P3" s="657"/>
      <c r="Q3" s="662"/>
    </row>
    <row r="4" spans="1:17" s="14" customFormat="1" ht="90" customHeight="1" x14ac:dyDescent="0.25">
      <c r="A4" s="57" t="s">
        <v>145</v>
      </c>
      <c r="B4" s="55"/>
      <c r="C4" s="268" t="s">
        <v>110</v>
      </c>
      <c r="D4" s="269" t="s">
        <v>158</v>
      </c>
      <c r="E4" s="657" t="s">
        <v>159</v>
      </c>
      <c r="F4" s="657"/>
      <c r="G4" s="80" t="s">
        <v>112</v>
      </c>
      <c r="H4" s="80" t="s">
        <v>113</v>
      </c>
      <c r="I4" s="80" t="s">
        <v>114</v>
      </c>
      <c r="J4" s="392" t="s">
        <v>544</v>
      </c>
      <c r="K4" s="399" t="s">
        <v>544</v>
      </c>
      <c r="L4" s="399" t="s">
        <v>544</v>
      </c>
      <c r="M4" s="80" t="s">
        <v>160</v>
      </c>
      <c r="N4" s="80" t="s">
        <v>116</v>
      </c>
      <c r="O4" s="657" t="s">
        <v>117</v>
      </c>
      <c r="P4" s="657"/>
      <c r="Q4" s="662"/>
    </row>
    <row r="5" spans="1:17" s="14" customFormat="1" x14ac:dyDescent="0.25">
      <c r="A5" s="57" t="s">
        <v>37</v>
      </c>
      <c r="B5" s="55"/>
      <c r="C5" s="364" t="s">
        <v>172</v>
      </c>
      <c r="D5" s="370" t="s">
        <v>168</v>
      </c>
      <c r="E5" s="370" t="s">
        <v>166</v>
      </c>
      <c r="F5" s="370" t="s">
        <v>166</v>
      </c>
      <c r="G5" s="370" t="s">
        <v>166</v>
      </c>
      <c r="H5" s="370" t="s">
        <v>167</v>
      </c>
      <c r="I5" s="370" t="s">
        <v>172</v>
      </c>
      <c r="J5" s="370" t="s">
        <v>539</v>
      </c>
      <c r="K5" s="370" t="s">
        <v>539</v>
      </c>
      <c r="L5" s="370" t="s">
        <v>539</v>
      </c>
      <c r="M5" s="370" t="s">
        <v>178</v>
      </c>
      <c r="N5" s="370" t="s">
        <v>178</v>
      </c>
      <c r="O5" s="370" t="s">
        <v>173</v>
      </c>
      <c r="P5" s="370" t="s">
        <v>173</v>
      </c>
      <c r="Q5" s="365" t="s">
        <v>173</v>
      </c>
    </row>
    <row r="6" spans="1:17" s="45" customFormat="1" x14ac:dyDescent="0.25">
      <c r="A6" s="38" t="s">
        <v>104</v>
      </c>
      <c r="B6" s="32"/>
      <c r="C6" s="272" t="s">
        <v>181</v>
      </c>
      <c r="D6" s="267">
        <v>3</v>
      </c>
      <c r="E6" s="33">
        <v>1</v>
      </c>
      <c r="F6" s="33">
        <v>1</v>
      </c>
      <c r="G6" s="33">
        <v>1</v>
      </c>
      <c r="H6" s="58" t="s">
        <v>182</v>
      </c>
      <c r="I6" s="33">
        <v>13</v>
      </c>
      <c r="J6" s="33">
        <v>6</v>
      </c>
      <c r="K6" s="33">
        <v>19</v>
      </c>
      <c r="L6" s="33">
        <v>5</v>
      </c>
      <c r="M6" s="33">
        <v>1</v>
      </c>
      <c r="N6" s="33">
        <v>1</v>
      </c>
      <c r="O6" s="33">
        <v>1</v>
      </c>
      <c r="P6" s="33">
        <v>1</v>
      </c>
      <c r="Q6" s="31">
        <v>1</v>
      </c>
    </row>
    <row r="7" spans="1:17" s="14" customFormat="1" ht="45" x14ac:dyDescent="0.25">
      <c r="A7" s="60" t="s">
        <v>183</v>
      </c>
      <c r="B7" s="16"/>
      <c r="C7" s="273" t="s">
        <v>188</v>
      </c>
      <c r="D7" s="246" t="s">
        <v>187</v>
      </c>
      <c r="E7" s="16" t="s">
        <v>186</v>
      </c>
      <c r="F7" s="16" t="s">
        <v>186</v>
      </c>
      <c r="G7" s="16" t="s">
        <v>186</v>
      </c>
      <c r="H7" s="16" t="s">
        <v>185</v>
      </c>
      <c r="I7" s="16" t="s">
        <v>188</v>
      </c>
      <c r="J7" s="16" t="s">
        <v>185</v>
      </c>
      <c r="K7" s="16" t="s">
        <v>185</v>
      </c>
      <c r="L7" s="16" t="s">
        <v>185</v>
      </c>
      <c r="M7" s="16" t="s">
        <v>185</v>
      </c>
      <c r="N7" s="16" t="s">
        <v>185</v>
      </c>
      <c r="O7" s="16" t="s">
        <v>186</v>
      </c>
      <c r="P7" s="16" t="s">
        <v>186</v>
      </c>
      <c r="Q7" s="61" t="s">
        <v>186</v>
      </c>
    </row>
    <row r="8" spans="1:17" x14ac:dyDescent="0.25">
      <c r="A8" s="25"/>
      <c r="B8" s="26"/>
      <c r="C8" s="32"/>
      <c r="F8" s="33"/>
      <c r="G8" s="33"/>
      <c r="H8" s="33"/>
      <c r="I8" s="33"/>
      <c r="J8" s="33"/>
      <c r="K8" s="33"/>
      <c r="L8" s="33"/>
      <c r="M8" s="33"/>
      <c r="N8" s="33"/>
      <c r="O8" s="33"/>
      <c r="P8" s="33"/>
      <c r="Q8" s="31"/>
    </row>
    <row r="9" spans="1:17" x14ac:dyDescent="0.25">
      <c r="A9" s="36"/>
      <c r="B9" s="37"/>
      <c r="C9" s="32"/>
      <c r="F9" s="33"/>
      <c r="G9" s="33"/>
      <c r="H9" s="33"/>
      <c r="I9" s="33"/>
      <c r="J9" s="33"/>
      <c r="K9" s="33"/>
      <c r="L9" s="33"/>
      <c r="M9" s="33"/>
      <c r="N9" s="33"/>
      <c r="O9" s="33"/>
      <c r="P9" s="33"/>
      <c r="Q9" s="31"/>
    </row>
    <row r="10" spans="1:17" x14ac:dyDescent="0.25">
      <c r="A10" s="25" t="s">
        <v>49</v>
      </c>
      <c r="B10" s="26" t="s">
        <v>50</v>
      </c>
      <c r="C10" s="32"/>
      <c r="F10" s="33"/>
      <c r="G10" s="33"/>
      <c r="H10" s="33"/>
      <c r="I10" s="33"/>
      <c r="J10" s="33"/>
      <c r="K10" s="33"/>
      <c r="L10" s="33"/>
      <c r="M10" s="33"/>
      <c r="N10" s="33"/>
      <c r="O10" s="33"/>
      <c r="P10" s="33"/>
      <c r="Q10" s="31"/>
    </row>
    <row r="11" spans="1:17" x14ac:dyDescent="0.25">
      <c r="A11" s="44" t="s">
        <v>189</v>
      </c>
      <c r="B11" s="39" t="s">
        <v>53</v>
      </c>
      <c r="C11" s="32">
        <v>120</v>
      </c>
      <c r="F11" s="33"/>
      <c r="G11" s="33"/>
      <c r="H11" s="33" t="s">
        <v>190</v>
      </c>
      <c r="I11" s="33"/>
      <c r="J11" s="33"/>
      <c r="K11" s="33"/>
      <c r="L11" s="33"/>
      <c r="M11" s="33"/>
      <c r="N11" s="33"/>
      <c r="O11" s="33"/>
      <c r="P11" s="33"/>
      <c r="Q11" s="31"/>
    </row>
    <row r="12" spans="1:17" x14ac:dyDescent="0.25">
      <c r="A12" s="36" t="s">
        <v>51</v>
      </c>
      <c r="B12" s="37"/>
      <c r="C12" s="32"/>
      <c r="F12" s="33"/>
      <c r="G12" s="33"/>
      <c r="H12" s="33" t="s">
        <v>191</v>
      </c>
      <c r="I12" s="33"/>
      <c r="J12" s="33"/>
      <c r="K12" s="33"/>
      <c r="L12" s="33"/>
      <c r="M12" s="33"/>
      <c r="N12" s="33"/>
      <c r="O12" s="33"/>
      <c r="P12" s="33"/>
      <c r="Q12" s="31"/>
    </row>
    <row r="13" spans="1:17" x14ac:dyDescent="0.25">
      <c r="A13" s="36" t="s">
        <v>52</v>
      </c>
      <c r="B13" s="37" t="s">
        <v>53</v>
      </c>
      <c r="C13" s="32">
        <v>45</v>
      </c>
      <c r="E13" s="33">
        <v>18</v>
      </c>
      <c r="F13" s="34">
        <v>13</v>
      </c>
      <c r="G13" s="33">
        <v>18</v>
      </c>
      <c r="H13" s="33" t="s">
        <v>192</v>
      </c>
      <c r="I13" s="33">
        <v>23</v>
      </c>
      <c r="J13" s="33">
        <v>16</v>
      </c>
      <c r="K13" s="33">
        <v>6.8</v>
      </c>
      <c r="L13" s="63">
        <v>4</v>
      </c>
      <c r="M13" s="33"/>
      <c r="N13" s="33"/>
      <c r="O13" s="33">
        <v>40</v>
      </c>
      <c r="P13" s="33">
        <v>7.6</v>
      </c>
      <c r="Q13" s="31">
        <v>140</v>
      </c>
    </row>
    <row r="14" spans="1:17" x14ac:dyDescent="0.25">
      <c r="A14" s="36" t="s">
        <v>54</v>
      </c>
      <c r="B14" s="37" t="s">
        <v>53</v>
      </c>
      <c r="C14" s="32"/>
      <c r="F14" s="33"/>
      <c r="G14" s="33"/>
      <c r="H14" s="33"/>
      <c r="I14" s="33"/>
      <c r="J14" s="33"/>
      <c r="K14" s="33"/>
      <c r="L14" s="33"/>
      <c r="M14" s="33"/>
      <c r="N14" s="33"/>
      <c r="O14" s="33"/>
      <c r="P14" s="33"/>
      <c r="Q14" s="31"/>
    </row>
    <row r="15" spans="1:17" x14ac:dyDescent="0.25">
      <c r="A15" s="36" t="s">
        <v>55</v>
      </c>
      <c r="B15" s="37" t="s">
        <v>53</v>
      </c>
      <c r="C15" s="32">
        <v>110</v>
      </c>
      <c r="E15" s="33" t="s">
        <v>193</v>
      </c>
      <c r="F15" s="33" t="s">
        <v>193</v>
      </c>
      <c r="G15" s="33" t="s">
        <v>193</v>
      </c>
      <c r="H15" s="33"/>
      <c r="I15" s="33"/>
      <c r="J15" s="33"/>
      <c r="K15" s="33"/>
      <c r="L15" s="33"/>
      <c r="M15" s="33"/>
      <c r="N15" s="33"/>
      <c r="O15" s="33">
        <v>66</v>
      </c>
      <c r="P15" s="33">
        <v>29</v>
      </c>
      <c r="Q15" s="31">
        <v>100</v>
      </c>
    </row>
    <row r="16" spans="1:17" x14ac:dyDescent="0.25">
      <c r="A16" s="36"/>
      <c r="B16" s="37"/>
      <c r="C16" s="32"/>
      <c r="F16" s="33"/>
      <c r="G16" s="33"/>
      <c r="H16" s="33"/>
      <c r="I16" s="33"/>
      <c r="J16" s="33"/>
      <c r="K16" s="33"/>
      <c r="L16" s="33"/>
      <c r="M16" s="33"/>
      <c r="N16" s="33"/>
      <c r="O16" s="33"/>
      <c r="P16" s="33"/>
      <c r="Q16" s="31"/>
    </row>
    <row r="17" spans="1:17" x14ac:dyDescent="0.25">
      <c r="A17" s="25" t="s">
        <v>56</v>
      </c>
      <c r="B17" s="26"/>
      <c r="C17" s="32"/>
      <c r="F17" s="33"/>
      <c r="G17" s="33"/>
      <c r="H17" s="33"/>
      <c r="I17" s="33"/>
      <c r="J17" s="33"/>
      <c r="K17" s="33"/>
      <c r="L17" s="33"/>
      <c r="M17" s="33"/>
      <c r="N17" s="33"/>
      <c r="O17" s="33"/>
      <c r="P17" s="33"/>
      <c r="Q17" s="31"/>
    </row>
    <row r="18" spans="1:17" x14ac:dyDescent="0.25">
      <c r="A18" s="36" t="s">
        <v>57</v>
      </c>
      <c r="B18" s="37" t="s">
        <v>53</v>
      </c>
      <c r="C18" s="32">
        <v>0.23</v>
      </c>
      <c r="E18" s="33">
        <v>0.19</v>
      </c>
      <c r="F18" s="34">
        <v>0.12</v>
      </c>
      <c r="G18" s="33">
        <v>9.0999999999999998E-2</v>
      </c>
      <c r="H18" s="33"/>
      <c r="I18" s="33">
        <v>0.1</v>
      </c>
      <c r="J18" s="33">
        <v>0.121</v>
      </c>
      <c r="K18" s="33">
        <v>6.2E-2</v>
      </c>
      <c r="L18" s="33">
        <v>3.2000000000000001E-2</v>
      </c>
      <c r="M18" s="33"/>
      <c r="N18" s="33"/>
      <c r="O18" s="33">
        <v>0.4</v>
      </c>
      <c r="P18" s="33">
        <v>0.11</v>
      </c>
      <c r="Q18" s="31">
        <v>0.27</v>
      </c>
    </row>
    <row r="19" spans="1:17" x14ac:dyDescent="0.25">
      <c r="A19" s="36" t="s">
        <v>59</v>
      </c>
      <c r="B19" s="37" t="s">
        <v>53</v>
      </c>
      <c r="C19" s="32">
        <v>2.15</v>
      </c>
      <c r="E19" s="33">
        <v>1</v>
      </c>
      <c r="F19" s="34">
        <v>0.91</v>
      </c>
      <c r="G19" s="33">
        <v>1.1000000000000001</v>
      </c>
      <c r="H19" s="33" t="s">
        <v>194</v>
      </c>
      <c r="I19" s="33">
        <v>1.5</v>
      </c>
      <c r="J19" s="33">
        <v>1.577</v>
      </c>
      <c r="K19" s="33">
        <v>1.2330000000000001</v>
      </c>
      <c r="L19" s="33">
        <v>0.629</v>
      </c>
      <c r="M19" s="33"/>
      <c r="N19" s="33"/>
      <c r="O19" s="33">
        <v>2.7</v>
      </c>
      <c r="P19" s="33">
        <v>3.9</v>
      </c>
      <c r="Q19" s="31">
        <v>2.7</v>
      </c>
    </row>
    <row r="20" spans="1:17" x14ac:dyDescent="0.25">
      <c r="A20" s="36"/>
      <c r="B20" s="37"/>
      <c r="C20" s="32"/>
      <c r="F20" s="33"/>
      <c r="G20" s="33"/>
      <c r="H20" s="33"/>
      <c r="I20" s="33"/>
      <c r="J20" s="33"/>
      <c r="K20" s="33"/>
      <c r="L20" s="33"/>
      <c r="M20" s="33"/>
      <c r="N20" s="33"/>
      <c r="O20" s="33"/>
      <c r="P20" s="33"/>
      <c r="Q20" s="31"/>
    </row>
    <row r="21" spans="1:17" x14ac:dyDescent="0.25">
      <c r="A21" s="25" t="s">
        <v>60</v>
      </c>
      <c r="B21" s="26"/>
      <c r="C21" s="32"/>
      <c r="F21" s="33"/>
      <c r="G21" s="33"/>
      <c r="H21" s="33"/>
      <c r="I21" s="33"/>
      <c r="J21" s="33"/>
      <c r="K21" s="33"/>
      <c r="L21" s="33"/>
      <c r="M21" s="33"/>
      <c r="N21" s="33"/>
      <c r="O21" s="33"/>
      <c r="P21" s="33"/>
      <c r="Q21" s="31"/>
    </row>
    <row r="22" spans="1:17" x14ac:dyDescent="0.25">
      <c r="A22" s="36" t="s">
        <v>61</v>
      </c>
      <c r="B22" s="37" t="s">
        <v>62</v>
      </c>
      <c r="C22" s="32">
        <v>99</v>
      </c>
      <c r="E22" s="33">
        <v>110</v>
      </c>
      <c r="F22" s="34">
        <v>110</v>
      </c>
      <c r="G22" s="33">
        <v>47</v>
      </c>
      <c r="H22" s="33" t="s">
        <v>195</v>
      </c>
      <c r="I22" s="33">
        <v>120</v>
      </c>
      <c r="J22" s="33"/>
      <c r="K22" s="33"/>
      <c r="L22" s="33"/>
      <c r="M22" s="33"/>
      <c r="N22" s="33"/>
      <c r="O22" s="33">
        <v>69</v>
      </c>
      <c r="P22" s="33">
        <v>25</v>
      </c>
      <c r="Q22" s="31">
        <v>180</v>
      </c>
    </row>
    <row r="23" spans="1:17" x14ac:dyDescent="0.25">
      <c r="A23" s="36" t="s">
        <v>63</v>
      </c>
      <c r="B23" s="37" t="s">
        <v>62</v>
      </c>
      <c r="C23" s="32"/>
      <c r="F23" s="33"/>
      <c r="G23" s="33"/>
      <c r="H23" s="33"/>
      <c r="I23" s="33"/>
      <c r="J23" s="33"/>
      <c r="K23" s="33"/>
      <c r="L23" s="33"/>
      <c r="M23" s="33"/>
      <c r="N23" s="33"/>
      <c r="O23" s="33"/>
      <c r="P23" s="33"/>
      <c r="Q23" s="31"/>
    </row>
    <row r="24" spans="1:17" x14ac:dyDescent="0.25">
      <c r="A24" s="36" t="s">
        <v>65</v>
      </c>
      <c r="B24" s="37" t="s">
        <v>62</v>
      </c>
      <c r="C24" s="32">
        <v>16</v>
      </c>
      <c r="E24" s="33">
        <v>11</v>
      </c>
      <c r="F24" s="34">
        <v>8.8000000000000007</v>
      </c>
      <c r="G24" s="33">
        <v>6.2</v>
      </c>
      <c r="H24" s="33" t="s">
        <v>196</v>
      </c>
      <c r="I24" s="33">
        <v>16</v>
      </c>
      <c r="J24" s="33"/>
      <c r="K24" s="33"/>
      <c r="L24" s="33"/>
      <c r="M24" s="33">
        <v>52.1</v>
      </c>
      <c r="N24" s="33">
        <v>154.6</v>
      </c>
      <c r="O24" s="34">
        <v>34</v>
      </c>
      <c r="P24" s="34">
        <v>12</v>
      </c>
      <c r="Q24" s="35">
        <v>57</v>
      </c>
    </row>
    <row r="25" spans="1:17" x14ac:dyDescent="0.25">
      <c r="A25" s="36" t="s">
        <v>66</v>
      </c>
      <c r="B25" s="37" t="s">
        <v>62</v>
      </c>
      <c r="C25" s="32"/>
      <c r="F25" s="33"/>
      <c r="G25" s="33"/>
      <c r="H25" s="33"/>
      <c r="I25" s="33"/>
      <c r="J25" s="33"/>
      <c r="K25" s="33"/>
      <c r="L25" s="33"/>
      <c r="M25" s="33"/>
      <c r="N25" s="33"/>
      <c r="O25" s="33"/>
      <c r="P25" s="33"/>
      <c r="Q25" s="31"/>
    </row>
    <row r="26" spans="1:17" x14ac:dyDescent="0.25">
      <c r="A26" s="36" t="s">
        <v>69</v>
      </c>
      <c r="B26" s="37" t="s">
        <v>62</v>
      </c>
      <c r="C26" s="32">
        <v>3.5</v>
      </c>
      <c r="E26" s="33">
        <v>0.11</v>
      </c>
      <c r="F26" s="33">
        <v>8.8999999999999996E-2</v>
      </c>
      <c r="G26" s="33">
        <v>0.14000000000000001</v>
      </c>
      <c r="H26" s="33" t="s">
        <v>198</v>
      </c>
      <c r="I26" s="33">
        <v>3.8</v>
      </c>
      <c r="J26" s="33"/>
      <c r="K26" s="33"/>
      <c r="L26" s="33"/>
      <c r="M26" s="33">
        <v>23.3</v>
      </c>
      <c r="N26" s="33">
        <v>72.400000000000006</v>
      </c>
      <c r="O26" s="34">
        <v>6.3</v>
      </c>
      <c r="P26" s="34">
        <v>2.2000000000000002</v>
      </c>
      <c r="Q26" s="35">
        <v>37</v>
      </c>
    </row>
    <row r="27" spans="1:17" x14ac:dyDescent="0.25">
      <c r="A27" s="36" t="s">
        <v>70</v>
      </c>
      <c r="B27" s="37" t="s">
        <v>62</v>
      </c>
      <c r="C27" s="32"/>
      <c r="F27" s="33"/>
      <c r="G27" s="33"/>
      <c r="H27" s="33"/>
      <c r="I27" s="33"/>
      <c r="J27" s="33"/>
      <c r="K27" s="33"/>
      <c r="L27" s="33"/>
      <c r="M27" s="33"/>
      <c r="N27" s="33"/>
      <c r="O27" s="33"/>
      <c r="P27" s="33"/>
      <c r="Q27" s="31"/>
    </row>
    <row r="28" spans="1:17" x14ac:dyDescent="0.25">
      <c r="A28" s="36"/>
      <c r="B28" s="37"/>
      <c r="C28" s="32"/>
      <c r="F28" s="33"/>
      <c r="G28" s="33"/>
      <c r="H28" s="33"/>
      <c r="I28" s="33"/>
      <c r="J28" s="33"/>
      <c r="K28" s="33"/>
      <c r="L28" s="33"/>
      <c r="M28" s="33"/>
      <c r="N28" s="33"/>
      <c r="O28" s="33"/>
      <c r="P28" s="33"/>
      <c r="Q28" s="31"/>
    </row>
    <row r="29" spans="1:17" x14ac:dyDescent="0.25">
      <c r="A29" s="25" t="s">
        <v>71</v>
      </c>
      <c r="B29" s="39"/>
      <c r="C29" s="32"/>
      <c r="F29" s="33"/>
      <c r="G29" s="33"/>
      <c r="H29" s="33"/>
      <c r="I29" s="33"/>
      <c r="J29" s="33"/>
      <c r="K29" s="33"/>
      <c r="L29" s="33"/>
      <c r="M29" s="33"/>
      <c r="N29" s="33"/>
      <c r="O29" s="33"/>
      <c r="P29" s="33"/>
      <c r="Q29" s="31"/>
    </row>
    <row r="30" spans="1:17" x14ac:dyDescent="0.25">
      <c r="A30" s="36" t="s">
        <v>72</v>
      </c>
      <c r="B30" s="39" t="s">
        <v>62</v>
      </c>
      <c r="C30" s="32"/>
      <c r="E30" s="34" t="s">
        <v>97</v>
      </c>
      <c r="F30" s="34" t="s">
        <v>97</v>
      </c>
      <c r="G30" s="34" t="s">
        <v>97</v>
      </c>
      <c r="H30" s="33" t="s">
        <v>97</v>
      </c>
      <c r="I30" s="33"/>
      <c r="J30" s="33"/>
      <c r="K30" s="33"/>
      <c r="L30" s="33"/>
      <c r="M30" s="33" t="s">
        <v>73</v>
      </c>
      <c r="N30" s="33" t="s">
        <v>73</v>
      </c>
      <c r="O30" s="33"/>
      <c r="P30" s="33"/>
      <c r="Q30" s="35" t="s">
        <v>73</v>
      </c>
    </row>
    <row r="31" spans="1:17" x14ac:dyDescent="0.25">
      <c r="A31" s="36" t="s">
        <v>74</v>
      </c>
      <c r="B31" s="39" t="s">
        <v>62</v>
      </c>
      <c r="C31" s="32"/>
      <c r="E31" s="34" t="s">
        <v>97</v>
      </c>
      <c r="F31" s="34" t="s">
        <v>97</v>
      </c>
      <c r="G31" s="34" t="s">
        <v>97</v>
      </c>
      <c r="H31" s="33">
        <v>0.02</v>
      </c>
      <c r="I31" s="33"/>
      <c r="J31" s="33"/>
      <c r="K31" s="33"/>
      <c r="L31" s="33"/>
      <c r="M31" s="33">
        <v>1.4E-2</v>
      </c>
      <c r="N31" s="33">
        <v>2.8000000000000001E-2</v>
      </c>
      <c r="O31" s="33"/>
      <c r="P31" s="33"/>
      <c r="Q31" s="31"/>
    </row>
    <row r="32" spans="1:17" x14ac:dyDescent="0.25">
      <c r="A32" s="36" t="s">
        <v>76</v>
      </c>
      <c r="B32" s="39" t="s">
        <v>62</v>
      </c>
      <c r="C32" s="32"/>
      <c r="E32" s="34" t="s">
        <v>97</v>
      </c>
      <c r="F32" s="34" t="s">
        <v>97</v>
      </c>
      <c r="G32" s="34" t="s">
        <v>97</v>
      </c>
      <c r="H32" s="33">
        <v>0.12</v>
      </c>
      <c r="I32" s="33"/>
      <c r="J32" s="33"/>
      <c r="K32" s="33"/>
      <c r="L32" s="33"/>
      <c r="M32" s="33">
        <v>0.11</v>
      </c>
      <c r="N32" s="33">
        <v>0.28999999999999998</v>
      </c>
      <c r="O32" s="33"/>
      <c r="P32" s="33"/>
      <c r="Q32" s="31"/>
    </row>
    <row r="33" spans="1:17" x14ac:dyDescent="0.25">
      <c r="A33" s="36" t="s">
        <v>77</v>
      </c>
      <c r="B33" s="39" t="s">
        <v>62</v>
      </c>
      <c r="C33" s="32"/>
      <c r="E33" s="34" t="s">
        <v>97</v>
      </c>
      <c r="F33" s="34" t="s">
        <v>97</v>
      </c>
      <c r="G33" s="34" t="s">
        <v>97</v>
      </c>
      <c r="H33" s="33">
        <v>0.12</v>
      </c>
      <c r="I33" s="33"/>
      <c r="J33" s="33"/>
      <c r="K33" s="33"/>
      <c r="L33" s="33"/>
      <c r="M33" s="33">
        <v>0.18</v>
      </c>
      <c r="N33" s="33">
        <v>0.55000000000000004</v>
      </c>
      <c r="O33" s="33"/>
      <c r="P33" s="33"/>
      <c r="Q33" s="31"/>
    </row>
    <row r="34" spans="1:17" x14ac:dyDescent="0.25">
      <c r="A34" s="44" t="s">
        <v>78</v>
      </c>
      <c r="B34" s="39" t="s">
        <v>62</v>
      </c>
      <c r="C34" s="32"/>
      <c r="E34" s="34" t="s">
        <v>97</v>
      </c>
      <c r="F34" s="34" t="s">
        <v>97</v>
      </c>
      <c r="G34" s="34" t="s">
        <v>97</v>
      </c>
      <c r="H34" s="33">
        <v>0.19</v>
      </c>
      <c r="I34" s="33"/>
      <c r="J34" s="33"/>
      <c r="K34" s="33"/>
      <c r="L34" s="33"/>
      <c r="M34" s="33">
        <v>0.27</v>
      </c>
      <c r="N34" s="33">
        <v>0.56000000000000005</v>
      </c>
      <c r="O34" s="33"/>
      <c r="P34" s="33"/>
      <c r="Q34" s="31">
        <v>0.19</v>
      </c>
    </row>
    <row r="35" spans="1:17" x14ac:dyDescent="0.25">
      <c r="A35" s="36" t="s">
        <v>79</v>
      </c>
      <c r="B35" s="39" t="s">
        <v>62</v>
      </c>
      <c r="C35" s="32"/>
      <c r="E35" s="34" t="s">
        <v>97</v>
      </c>
      <c r="F35" s="34" t="s">
        <v>97</v>
      </c>
      <c r="G35" s="34" t="s">
        <v>97</v>
      </c>
      <c r="H35" s="33">
        <v>0.02</v>
      </c>
      <c r="I35" s="33"/>
      <c r="J35" s="33"/>
      <c r="K35" s="33"/>
      <c r="L35" s="33"/>
      <c r="M35" s="33">
        <v>0.06</v>
      </c>
      <c r="N35" s="33">
        <v>0.31</v>
      </c>
      <c r="O35" s="33"/>
      <c r="P35" s="33"/>
      <c r="Q35" s="31">
        <v>6.4000000000000001E-2</v>
      </c>
    </row>
    <row r="36" spans="1:17" x14ac:dyDescent="0.25">
      <c r="A36" s="36" t="s">
        <v>80</v>
      </c>
      <c r="B36" s="39" t="s">
        <v>62</v>
      </c>
      <c r="C36" s="32"/>
      <c r="E36" s="34" t="s">
        <v>97</v>
      </c>
      <c r="F36" s="34" t="s">
        <v>97</v>
      </c>
      <c r="G36" s="34" t="s">
        <v>97</v>
      </c>
      <c r="H36" s="33">
        <v>0.06</v>
      </c>
      <c r="I36" s="33"/>
      <c r="J36" s="33"/>
      <c r="K36" s="33"/>
      <c r="L36" s="33"/>
      <c r="M36" s="33">
        <v>0.26</v>
      </c>
      <c r="N36" s="33">
        <v>1</v>
      </c>
      <c r="O36" s="33"/>
      <c r="P36" s="33"/>
      <c r="Q36" s="31">
        <v>0.12</v>
      </c>
    </row>
    <row r="37" spans="1:17" x14ac:dyDescent="0.25">
      <c r="A37" s="36" t="s">
        <v>81</v>
      </c>
      <c r="B37" s="39" t="s">
        <v>62</v>
      </c>
      <c r="C37" s="32"/>
      <c r="E37" s="34" t="s">
        <v>97</v>
      </c>
      <c r="F37" s="34" t="s">
        <v>97</v>
      </c>
      <c r="G37" s="34" t="s">
        <v>97</v>
      </c>
      <c r="H37" s="33">
        <v>0.02</v>
      </c>
      <c r="I37" s="33"/>
      <c r="J37" s="33"/>
      <c r="K37" s="33"/>
      <c r="L37" s="33"/>
      <c r="M37" s="33">
        <v>0.12</v>
      </c>
      <c r="N37" s="33">
        <v>0.39</v>
      </c>
      <c r="O37" s="33"/>
      <c r="P37" s="33"/>
      <c r="Q37" s="35">
        <v>4.2999999999999997E-2</v>
      </c>
    </row>
    <row r="38" spans="1:17" x14ac:dyDescent="0.25">
      <c r="A38" s="36" t="s">
        <v>82</v>
      </c>
      <c r="B38" s="39" t="s">
        <v>62</v>
      </c>
      <c r="C38" s="32"/>
      <c r="E38" s="34" t="s">
        <v>97</v>
      </c>
      <c r="F38" s="34" t="s">
        <v>97</v>
      </c>
      <c r="G38" s="34" t="s">
        <v>97</v>
      </c>
      <c r="H38" s="33">
        <v>0.05</v>
      </c>
      <c r="I38" s="33"/>
      <c r="J38" s="33"/>
      <c r="K38" s="33"/>
      <c r="L38" s="33"/>
      <c r="M38" s="33">
        <v>0.16</v>
      </c>
      <c r="N38" s="33">
        <v>0.47</v>
      </c>
      <c r="O38" s="33"/>
      <c r="P38" s="33"/>
      <c r="Q38" s="35">
        <v>8.5000000000000006E-2</v>
      </c>
    </row>
    <row r="39" spans="1:17" x14ac:dyDescent="0.25">
      <c r="A39" s="36" t="s">
        <v>83</v>
      </c>
      <c r="B39" s="39" t="s">
        <v>62</v>
      </c>
      <c r="C39" s="32" t="s">
        <v>199</v>
      </c>
      <c r="F39" s="33"/>
      <c r="G39" s="33"/>
      <c r="H39" s="33"/>
      <c r="I39" s="33" t="s">
        <v>200</v>
      </c>
      <c r="J39" s="33"/>
      <c r="K39" s="33"/>
      <c r="L39" s="33"/>
      <c r="M39" s="33" t="s">
        <v>201</v>
      </c>
      <c r="N39" s="33" t="s">
        <v>202</v>
      </c>
      <c r="O39" s="33"/>
      <c r="P39" s="33"/>
      <c r="Q39" s="31"/>
    </row>
    <row r="40" spans="1:17" x14ac:dyDescent="0.25">
      <c r="A40" s="44"/>
      <c r="B40" s="39"/>
      <c r="C40" s="32"/>
      <c r="F40" s="33"/>
      <c r="G40" s="33"/>
      <c r="H40" s="33"/>
      <c r="I40" s="33"/>
      <c r="J40" s="33"/>
      <c r="K40" s="33"/>
      <c r="L40" s="33"/>
      <c r="M40" s="33"/>
      <c r="N40" s="33"/>
      <c r="O40" s="33"/>
      <c r="P40" s="33"/>
      <c r="Q40" s="31"/>
    </row>
    <row r="41" spans="1:17" x14ac:dyDescent="0.25">
      <c r="A41" s="25" t="s">
        <v>84</v>
      </c>
      <c r="B41" s="39"/>
      <c r="C41" s="32"/>
      <c r="F41" s="33"/>
      <c r="G41" s="33"/>
      <c r="H41" s="33"/>
      <c r="I41" s="33"/>
      <c r="J41" s="33"/>
      <c r="K41" s="33"/>
      <c r="L41" s="33"/>
      <c r="M41" s="33"/>
      <c r="N41" s="33"/>
      <c r="O41" s="33"/>
      <c r="P41" s="33"/>
      <c r="Q41" s="31"/>
    </row>
    <row r="42" spans="1:17" x14ac:dyDescent="0.25">
      <c r="A42" s="36" t="s">
        <v>86</v>
      </c>
      <c r="B42" s="39" t="s">
        <v>62</v>
      </c>
      <c r="C42" s="32"/>
      <c r="D42" s="34">
        <v>9.2999999999999999E-2</v>
      </c>
      <c r="E42" s="33" t="s">
        <v>87</v>
      </c>
      <c r="F42" s="33" t="s">
        <v>87</v>
      </c>
      <c r="G42" s="33" t="s">
        <v>87</v>
      </c>
      <c r="H42" s="33">
        <v>0.1</v>
      </c>
      <c r="I42" s="33"/>
      <c r="J42" s="33"/>
      <c r="K42" s="33"/>
      <c r="L42" s="33"/>
      <c r="M42" s="33"/>
      <c r="N42" s="33"/>
      <c r="O42" s="33"/>
      <c r="P42" s="33"/>
      <c r="Q42" s="31"/>
    </row>
    <row r="43" spans="1:17" x14ac:dyDescent="0.25">
      <c r="A43" s="36" t="s">
        <v>88</v>
      </c>
      <c r="B43" s="39" t="s">
        <v>62</v>
      </c>
      <c r="C43" s="32"/>
      <c r="D43" s="33" t="s">
        <v>75</v>
      </c>
      <c r="E43" s="33" t="s">
        <v>87</v>
      </c>
      <c r="F43" s="33" t="s">
        <v>87</v>
      </c>
      <c r="G43" s="33" t="s">
        <v>87</v>
      </c>
      <c r="H43" s="33" t="s">
        <v>75</v>
      </c>
      <c r="I43" s="33"/>
      <c r="J43" s="33"/>
      <c r="K43" s="33"/>
      <c r="L43" s="33"/>
      <c r="M43" s="33"/>
      <c r="N43" s="33"/>
      <c r="O43" s="33"/>
      <c r="P43" s="33"/>
      <c r="Q43" s="31"/>
    </row>
    <row r="44" spans="1:17" x14ac:dyDescent="0.25">
      <c r="A44" s="36" t="s">
        <v>89</v>
      </c>
      <c r="B44" s="39" t="s">
        <v>62</v>
      </c>
      <c r="C44" s="32"/>
      <c r="D44" s="34" t="s">
        <v>197</v>
      </c>
      <c r="E44" s="33">
        <v>9.8000000000000007</v>
      </c>
      <c r="F44" s="33">
        <v>11</v>
      </c>
      <c r="G44" s="33">
        <v>4</v>
      </c>
      <c r="H44" s="33">
        <v>2.2999999999999998</v>
      </c>
      <c r="I44" s="33"/>
      <c r="J44" s="33"/>
      <c r="K44" s="33"/>
      <c r="L44" s="33"/>
      <c r="M44" s="33">
        <v>3.5</v>
      </c>
      <c r="N44" s="33">
        <v>8.5</v>
      </c>
      <c r="O44" s="33"/>
      <c r="P44" s="33"/>
      <c r="Q44" s="31">
        <v>5.0999999999999996</v>
      </c>
    </row>
    <row r="45" spans="1:17" x14ac:dyDescent="0.25">
      <c r="A45" s="36" t="s">
        <v>90</v>
      </c>
      <c r="B45" s="39" t="s">
        <v>62</v>
      </c>
      <c r="C45" s="32"/>
      <c r="E45" s="33" t="s">
        <v>87</v>
      </c>
      <c r="F45" s="33" t="s">
        <v>87</v>
      </c>
      <c r="G45" s="33" t="s">
        <v>87</v>
      </c>
      <c r="H45" s="33"/>
      <c r="I45" s="33"/>
      <c r="J45" s="33"/>
      <c r="K45" s="33"/>
      <c r="L45" s="33"/>
      <c r="M45" s="33"/>
      <c r="N45" s="33"/>
      <c r="O45" s="33"/>
      <c r="P45" s="33"/>
      <c r="Q45" s="31"/>
    </row>
    <row r="46" spans="1:17" x14ac:dyDescent="0.25">
      <c r="A46" s="36" t="s">
        <v>203</v>
      </c>
      <c r="B46" s="39" t="s">
        <v>62</v>
      </c>
      <c r="C46" s="32"/>
      <c r="D46" s="33" t="s">
        <v>75</v>
      </c>
      <c r="E46" s="33" t="s">
        <v>87</v>
      </c>
      <c r="F46" s="33" t="s">
        <v>87</v>
      </c>
      <c r="G46" s="33" t="s">
        <v>87</v>
      </c>
      <c r="H46" s="33" t="s">
        <v>75</v>
      </c>
      <c r="I46" s="33"/>
      <c r="J46" s="33"/>
      <c r="K46" s="33"/>
      <c r="L46" s="33"/>
      <c r="M46" s="33"/>
      <c r="N46" s="33"/>
      <c r="O46" s="33"/>
      <c r="P46" s="33"/>
      <c r="Q46" s="31"/>
    </row>
    <row r="47" spans="1:17" x14ac:dyDescent="0.25">
      <c r="A47" s="36" t="s">
        <v>204</v>
      </c>
      <c r="B47" s="39" t="s">
        <v>62</v>
      </c>
      <c r="C47" s="32"/>
      <c r="D47" s="33">
        <v>0.16</v>
      </c>
      <c r="E47" s="33" t="s">
        <v>87</v>
      </c>
      <c r="F47" s="33" t="s">
        <v>87</v>
      </c>
      <c r="G47" s="33" t="s">
        <v>87</v>
      </c>
      <c r="H47" s="33">
        <v>0.24</v>
      </c>
      <c r="I47" s="33"/>
      <c r="J47" s="33"/>
      <c r="K47" s="33"/>
      <c r="L47" s="33"/>
      <c r="M47" s="33"/>
      <c r="N47" s="33"/>
      <c r="O47" s="33"/>
      <c r="P47" s="33"/>
      <c r="Q47" s="31"/>
    </row>
    <row r="48" spans="1:17" x14ac:dyDescent="0.25">
      <c r="A48" s="36" t="s">
        <v>205</v>
      </c>
      <c r="B48" s="39" t="s">
        <v>62</v>
      </c>
      <c r="C48" s="32"/>
      <c r="D48" s="34">
        <v>0.78</v>
      </c>
      <c r="E48" s="33">
        <v>15.2</v>
      </c>
      <c r="F48" s="33">
        <v>2.5</v>
      </c>
      <c r="G48" s="33">
        <v>7.3</v>
      </c>
      <c r="H48" s="33">
        <v>21</v>
      </c>
      <c r="I48" s="33"/>
      <c r="J48" s="33"/>
      <c r="K48" s="33"/>
      <c r="L48" s="33"/>
      <c r="M48" s="33"/>
      <c r="N48" s="33"/>
      <c r="O48" s="33"/>
      <c r="P48" s="33"/>
      <c r="Q48" s="31"/>
    </row>
    <row r="49" spans="1:18" x14ac:dyDescent="0.25">
      <c r="A49" s="36"/>
      <c r="B49" s="39"/>
      <c r="C49" s="32"/>
      <c r="D49" s="34"/>
      <c r="F49" s="33"/>
      <c r="G49" s="33"/>
      <c r="H49" s="33"/>
      <c r="I49" s="33"/>
      <c r="J49" s="33"/>
      <c r="K49" s="33"/>
      <c r="L49" s="33"/>
      <c r="M49" s="33"/>
      <c r="N49" s="33"/>
      <c r="O49" s="33"/>
      <c r="P49" s="33"/>
      <c r="Q49" s="31"/>
    </row>
    <row r="50" spans="1:18" x14ac:dyDescent="0.25">
      <c r="A50" s="25" t="s">
        <v>91</v>
      </c>
      <c r="B50" s="39"/>
      <c r="C50" s="32"/>
      <c r="F50" s="33"/>
      <c r="G50" s="33"/>
      <c r="H50" s="33"/>
      <c r="I50" s="33"/>
      <c r="J50" s="33"/>
      <c r="K50" s="33"/>
      <c r="L50" s="33"/>
      <c r="M50" s="33"/>
      <c r="N50" s="33"/>
      <c r="O50" s="33"/>
      <c r="P50" s="33"/>
      <c r="Q50" s="31"/>
    </row>
    <row r="51" spans="1:18" x14ac:dyDescent="0.25">
      <c r="A51" s="36" t="s">
        <v>92</v>
      </c>
      <c r="B51" s="39" t="s">
        <v>62</v>
      </c>
      <c r="C51" s="32"/>
      <c r="E51" s="33">
        <v>8.8999999999999996E-2</v>
      </c>
      <c r="F51" s="33">
        <v>0.22</v>
      </c>
      <c r="G51" s="33">
        <v>0.13</v>
      </c>
      <c r="H51" s="33">
        <v>0.48</v>
      </c>
      <c r="I51" s="33"/>
      <c r="J51" s="33"/>
      <c r="K51" s="33"/>
      <c r="L51" s="33"/>
      <c r="M51" s="33"/>
      <c r="N51" s="33"/>
      <c r="O51" s="33"/>
      <c r="P51" s="33"/>
      <c r="Q51" s="31"/>
    </row>
    <row r="52" spans="1:18" x14ac:dyDescent="0.25">
      <c r="A52" s="36" t="s">
        <v>206</v>
      </c>
      <c r="B52" s="39" t="s">
        <v>62</v>
      </c>
      <c r="C52" s="32"/>
      <c r="F52" s="33"/>
      <c r="G52" s="33"/>
      <c r="H52" s="33"/>
      <c r="I52" s="33"/>
      <c r="J52" s="33"/>
      <c r="K52" s="33"/>
      <c r="L52" s="33"/>
      <c r="M52" s="33"/>
      <c r="N52" s="33"/>
      <c r="O52" s="33"/>
      <c r="P52" s="33"/>
      <c r="Q52" s="31"/>
    </row>
    <row r="53" spans="1:18" s="37" customFormat="1" x14ac:dyDescent="0.25">
      <c r="A53" s="36"/>
      <c r="C53" s="32"/>
      <c r="D53" s="33"/>
      <c r="E53" s="33"/>
      <c r="F53" s="33"/>
      <c r="G53" s="33"/>
      <c r="H53" s="33"/>
      <c r="I53" s="33"/>
      <c r="J53" s="33"/>
      <c r="K53" s="33"/>
      <c r="L53" s="33"/>
      <c r="M53" s="33"/>
      <c r="N53" s="33"/>
      <c r="O53" s="33"/>
      <c r="P53" s="33"/>
      <c r="Q53" s="31"/>
    </row>
    <row r="54" spans="1:18" x14ac:dyDescent="0.25">
      <c r="A54" s="25" t="s">
        <v>93</v>
      </c>
      <c r="B54" s="37"/>
      <c r="C54" s="32"/>
      <c r="F54" s="33"/>
      <c r="G54" s="33"/>
      <c r="H54" s="33"/>
      <c r="I54" s="33"/>
      <c r="J54" s="33"/>
      <c r="K54" s="33"/>
      <c r="L54" s="33"/>
      <c r="M54" s="33"/>
      <c r="N54" s="33"/>
      <c r="O54" s="33"/>
      <c r="P54" s="33"/>
      <c r="Q54" s="31"/>
    </row>
    <row r="55" spans="1:18" x14ac:dyDescent="0.25">
      <c r="A55" s="36" t="s">
        <v>207</v>
      </c>
      <c r="B55" s="37" t="s">
        <v>62</v>
      </c>
      <c r="C55" s="32"/>
      <c r="E55" s="33" t="s">
        <v>97</v>
      </c>
      <c r="F55" s="33" t="s">
        <v>97</v>
      </c>
      <c r="G55" s="33">
        <v>0.02</v>
      </c>
      <c r="H55" s="33"/>
      <c r="I55" s="33"/>
      <c r="J55" s="33"/>
      <c r="K55" s="33"/>
      <c r="L55" s="33"/>
      <c r="M55" s="33"/>
      <c r="N55" s="33"/>
      <c r="O55" s="33"/>
      <c r="P55" s="33"/>
      <c r="Q55" s="31"/>
    </row>
    <row r="56" spans="1:18" x14ac:dyDescent="0.25">
      <c r="A56" s="36" t="s">
        <v>95</v>
      </c>
      <c r="B56" s="37" t="s">
        <v>62</v>
      </c>
      <c r="C56" s="32"/>
      <c r="E56" s="33" t="s">
        <v>97</v>
      </c>
      <c r="F56" s="33" t="s">
        <v>97</v>
      </c>
      <c r="G56" s="33" t="s">
        <v>97</v>
      </c>
      <c r="H56" s="33"/>
      <c r="I56" s="33"/>
      <c r="J56" s="33"/>
      <c r="K56" s="33"/>
      <c r="L56" s="33"/>
      <c r="M56" s="33"/>
      <c r="N56" s="33"/>
      <c r="O56" s="33"/>
      <c r="P56" s="33"/>
      <c r="Q56" s="31"/>
    </row>
    <row r="57" spans="1:18" x14ac:dyDescent="0.25">
      <c r="A57" s="36" t="s">
        <v>96</v>
      </c>
      <c r="B57" s="37" t="s">
        <v>62</v>
      </c>
      <c r="C57" s="32"/>
      <c r="E57" s="33">
        <v>0.02</v>
      </c>
      <c r="F57" s="33">
        <v>0.02</v>
      </c>
      <c r="G57" s="33">
        <v>0.02</v>
      </c>
      <c r="H57" s="33"/>
      <c r="I57" s="33"/>
      <c r="J57" s="33"/>
      <c r="K57" s="33"/>
      <c r="L57" s="33"/>
      <c r="M57" s="33" t="s">
        <v>73</v>
      </c>
      <c r="N57" s="33" t="s">
        <v>73</v>
      </c>
      <c r="O57" s="33"/>
      <c r="P57" s="33"/>
      <c r="Q57" s="31"/>
    </row>
    <row r="58" spans="1:18" x14ac:dyDescent="0.25">
      <c r="A58" s="36" t="s">
        <v>98</v>
      </c>
      <c r="B58" s="37" t="s">
        <v>62</v>
      </c>
      <c r="C58" s="32"/>
      <c r="E58" s="33">
        <v>0.02</v>
      </c>
      <c r="F58" s="33">
        <v>0.05</v>
      </c>
      <c r="G58" s="33">
        <v>0.02</v>
      </c>
      <c r="H58" s="33"/>
      <c r="I58" s="33"/>
      <c r="J58" s="33"/>
      <c r="K58" s="33"/>
      <c r="L58" s="33"/>
      <c r="M58" s="33"/>
      <c r="N58" s="33"/>
      <c r="O58" s="33"/>
      <c r="P58" s="33"/>
      <c r="Q58" s="31"/>
    </row>
    <row r="59" spans="1:18" x14ac:dyDescent="0.25">
      <c r="A59" s="36" t="s">
        <v>99</v>
      </c>
      <c r="B59" s="22" t="s">
        <v>62</v>
      </c>
      <c r="C59" s="32"/>
      <c r="E59" s="33">
        <v>0.08</v>
      </c>
      <c r="F59" s="33">
        <v>0.06</v>
      </c>
      <c r="G59" s="33">
        <v>0.38</v>
      </c>
      <c r="H59" s="33"/>
      <c r="I59" s="33"/>
      <c r="J59" s="33"/>
      <c r="K59" s="33"/>
      <c r="L59" s="33"/>
      <c r="M59" s="33">
        <v>0.17</v>
      </c>
      <c r="N59" s="33">
        <v>4.2999999999999997E-2</v>
      </c>
      <c r="O59" s="33"/>
      <c r="P59" s="33"/>
      <c r="Q59" s="31">
        <v>0.73</v>
      </c>
    </row>
    <row r="60" spans="1:18" x14ac:dyDescent="0.25">
      <c r="A60" s="24" t="s">
        <v>100</v>
      </c>
      <c r="B60" s="21" t="s">
        <v>62</v>
      </c>
      <c r="C60" s="17"/>
      <c r="D60" s="18"/>
      <c r="E60" s="18">
        <v>0.06</v>
      </c>
      <c r="F60" s="18">
        <v>0.02</v>
      </c>
      <c r="G60" s="18">
        <v>0.23</v>
      </c>
      <c r="H60" s="18"/>
      <c r="I60" s="18"/>
      <c r="J60" s="18"/>
      <c r="K60" s="18"/>
      <c r="L60" s="18"/>
      <c r="M60" s="18">
        <v>0.13</v>
      </c>
      <c r="N60" s="18">
        <v>7.6999999999999999E-2</v>
      </c>
      <c r="O60" s="18"/>
      <c r="P60" s="18"/>
      <c r="Q60" s="19">
        <v>0.06</v>
      </c>
    </row>
    <row r="61" spans="1:18" x14ac:dyDescent="0.25">
      <c r="C61" s="495">
        <f t="shared" ref="C61:Q61" si="0">COUNTA(C11:C60)</f>
        <v>9</v>
      </c>
      <c r="D61" s="498">
        <f t="shared" si="0"/>
        <v>6</v>
      </c>
      <c r="E61" s="498">
        <f t="shared" si="0"/>
        <v>30</v>
      </c>
      <c r="F61" s="495">
        <f t="shared" si="0"/>
        <v>30</v>
      </c>
      <c r="G61" s="495">
        <f t="shared" si="0"/>
        <v>30</v>
      </c>
      <c r="H61" s="495">
        <f t="shared" si="0"/>
        <v>23</v>
      </c>
      <c r="I61" s="495">
        <f t="shared" si="0"/>
        <v>7</v>
      </c>
      <c r="J61" s="495">
        <f t="shared" si="0"/>
        <v>3</v>
      </c>
      <c r="K61" s="495">
        <f t="shared" si="0"/>
        <v>3</v>
      </c>
      <c r="L61" s="495">
        <f t="shared" si="0"/>
        <v>3</v>
      </c>
      <c r="M61" s="495">
        <f t="shared" si="0"/>
        <v>16</v>
      </c>
      <c r="N61" s="495">
        <f t="shared" si="0"/>
        <v>16</v>
      </c>
      <c r="O61" s="494">
        <f t="shared" si="0"/>
        <v>7</v>
      </c>
      <c r="P61" s="494">
        <f t="shared" si="0"/>
        <v>7</v>
      </c>
      <c r="Q61" s="494">
        <f t="shared" si="0"/>
        <v>16</v>
      </c>
      <c r="R61" s="494">
        <f>SUM(C61:Q61)</f>
        <v>206</v>
      </c>
    </row>
    <row r="62" spans="1:18" x14ac:dyDescent="0.25">
      <c r="A62" s="94" t="s">
        <v>214</v>
      </c>
    </row>
  </sheetData>
  <sheetProtection algorithmName="SHA-512" hashValue="i7Sy578wiYhkGhsnoC6PKbcKBWqQcN5feqzP86d2VUotD66bRuOywKREGq/U/Qv8j+KL8w1s0RUJoER6mxYR2A==" saltValue="5xPQRHAebbNf1sJJrOn/QQ==" spinCount="100000" sheet="1" objects="1" scenarios="1"/>
  <mergeCells count="9">
    <mergeCell ref="E3:F3"/>
    <mergeCell ref="O3:Q3"/>
    <mergeCell ref="E4:F4"/>
    <mergeCell ref="O4:Q4"/>
    <mergeCell ref="C1:D1"/>
    <mergeCell ref="E1:N1"/>
    <mergeCell ref="C2:D2"/>
    <mergeCell ref="E2:F2"/>
    <mergeCell ref="O2:Q2"/>
  </mergeCells>
  <hyperlinks>
    <hyperlink ref="C5" location="Referencer!A31" display="[26]" xr:uid="{00000000-0004-0000-1C00-000000000000}"/>
    <hyperlink ref="D5" location="Referencer!A10" display="[7]" xr:uid="{00000000-0004-0000-1C00-000001000000}"/>
    <hyperlink ref="E5" location="Referencer!A19" display="[15]" xr:uid="{00000000-0004-0000-1C00-000002000000}"/>
    <hyperlink ref="F5:G5" location="Referencer!A19" display="[15]" xr:uid="{00000000-0004-0000-1C00-000003000000}"/>
    <hyperlink ref="H5" location="Referencer!A26" display="[22]" xr:uid="{00000000-0004-0000-1C00-000004000000}"/>
    <hyperlink ref="I5" location="Referencer!A31" display="[26]" xr:uid="{00000000-0004-0000-1C00-000005000000}"/>
    <hyperlink ref="M5" location="Referencer!A12" display="[8]" xr:uid="{00000000-0004-0000-1C00-000006000000}"/>
    <hyperlink ref="N5" location="Referencer!A12" display="[8]" xr:uid="{00000000-0004-0000-1C00-000007000000}"/>
    <hyperlink ref="O5" location="Referencer!A35" display="[30]" xr:uid="{00000000-0004-0000-1C00-000008000000}"/>
    <hyperlink ref="P5:Q5" location="Referencer!A35" display="[30]" xr:uid="{00000000-0004-0000-1C00-000009000000}"/>
    <hyperlink ref="J5" location="Referencer!A54" display="[49]" xr:uid="{00000000-0004-0000-1C00-00000A000000}"/>
    <hyperlink ref="K5" location="Referencer!A54" display="[49]" xr:uid="{00000000-0004-0000-1C00-00000B000000}"/>
    <hyperlink ref="L5" location="Referencer!A54" display="[49]" xr:uid="{00000000-0004-0000-1C00-00000C000000}"/>
  </hyperlinks>
  <pageMargins left="0.70866141732283472" right="0.70866141732283472" top="0.74803149606299213" bottom="0.74803149606299213" header="0.31496062992125984" footer="0.31496062992125984"/>
  <pageSetup paperSize="8" scale="48" orientation="landscape" r:id="rId1"/>
  <colBreaks count="1" manualBreakCount="1">
    <brk id="4"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B1:Z55"/>
  <sheetViews>
    <sheetView zoomScaleNormal="100" workbookViewId="0">
      <selection activeCell="B2" sqref="B2:X55"/>
    </sheetView>
  </sheetViews>
  <sheetFormatPr defaultColWidth="9.140625" defaultRowHeight="15" x14ac:dyDescent="0.25"/>
  <cols>
    <col min="1" max="1" width="4.7109375" style="135" customWidth="1"/>
    <col min="2" max="16384" width="9.140625" style="135"/>
  </cols>
  <sheetData>
    <row r="1" spans="2:26" ht="15.75" thickBot="1" x14ac:dyDescent="0.3"/>
    <row r="2" spans="2:26" ht="15" customHeight="1" x14ac:dyDescent="0.25">
      <c r="B2" s="602" t="s">
        <v>626</v>
      </c>
      <c r="C2" s="611"/>
      <c r="D2" s="611"/>
      <c r="E2" s="611"/>
      <c r="F2" s="611"/>
      <c r="G2" s="611"/>
      <c r="H2" s="611"/>
      <c r="I2" s="611"/>
      <c r="J2" s="611"/>
      <c r="K2" s="611"/>
      <c r="L2" s="611"/>
      <c r="M2" s="611"/>
      <c r="N2" s="611"/>
      <c r="O2" s="611"/>
      <c r="P2" s="611"/>
      <c r="Q2" s="611"/>
      <c r="R2" s="611"/>
      <c r="S2" s="611"/>
      <c r="T2" s="611"/>
      <c r="U2" s="611"/>
      <c r="V2" s="611"/>
      <c r="W2" s="611"/>
      <c r="X2" s="612"/>
    </row>
    <row r="3" spans="2:26" x14ac:dyDescent="0.25">
      <c r="B3" s="613"/>
      <c r="C3" s="614"/>
      <c r="D3" s="614"/>
      <c r="E3" s="614"/>
      <c r="F3" s="614"/>
      <c r="G3" s="614"/>
      <c r="H3" s="614"/>
      <c r="I3" s="614"/>
      <c r="J3" s="614"/>
      <c r="K3" s="614"/>
      <c r="L3" s="614"/>
      <c r="M3" s="614"/>
      <c r="N3" s="614"/>
      <c r="O3" s="614"/>
      <c r="P3" s="614"/>
      <c r="Q3" s="614"/>
      <c r="R3" s="614"/>
      <c r="S3" s="614"/>
      <c r="T3" s="614"/>
      <c r="U3" s="614"/>
      <c r="V3" s="614"/>
      <c r="W3" s="614"/>
      <c r="X3" s="615"/>
    </row>
    <row r="4" spans="2:26" x14ac:dyDescent="0.25">
      <c r="B4" s="613"/>
      <c r="C4" s="614"/>
      <c r="D4" s="614"/>
      <c r="E4" s="614"/>
      <c r="F4" s="614"/>
      <c r="G4" s="614"/>
      <c r="H4" s="614"/>
      <c r="I4" s="614"/>
      <c r="J4" s="614"/>
      <c r="K4" s="614"/>
      <c r="L4" s="614"/>
      <c r="M4" s="614"/>
      <c r="N4" s="614"/>
      <c r="O4" s="614"/>
      <c r="P4" s="614"/>
      <c r="Q4" s="614"/>
      <c r="R4" s="614"/>
      <c r="S4" s="614"/>
      <c r="T4" s="614"/>
      <c r="U4" s="614"/>
      <c r="V4" s="614"/>
      <c r="W4" s="614"/>
      <c r="X4" s="615"/>
    </row>
    <row r="5" spans="2:26" x14ac:dyDescent="0.25">
      <c r="B5" s="613"/>
      <c r="C5" s="614"/>
      <c r="D5" s="614"/>
      <c r="E5" s="614"/>
      <c r="F5" s="614"/>
      <c r="G5" s="614"/>
      <c r="H5" s="614"/>
      <c r="I5" s="614"/>
      <c r="J5" s="614"/>
      <c r="K5" s="614"/>
      <c r="L5" s="614"/>
      <c r="M5" s="614"/>
      <c r="N5" s="614"/>
      <c r="O5" s="614"/>
      <c r="P5" s="614"/>
      <c r="Q5" s="614"/>
      <c r="R5" s="614"/>
      <c r="S5" s="614"/>
      <c r="T5" s="614"/>
      <c r="U5" s="614"/>
      <c r="V5" s="614"/>
      <c r="W5" s="614"/>
      <c r="X5" s="615"/>
    </row>
    <row r="6" spans="2:26" x14ac:dyDescent="0.25">
      <c r="B6" s="613"/>
      <c r="C6" s="614"/>
      <c r="D6" s="614"/>
      <c r="E6" s="614"/>
      <c r="F6" s="614"/>
      <c r="G6" s="614"/>
      <c r="H6" s="614"/>
      <c r="I6" s="614"/>
      <c r="J6" s="614"/>
      <c r="K6" s="614"/>
      <c r="L6" s="614"/>
      <c r="M6" s="614"/>
      <c r="N6" s="614"/>
      <c r="O6" s="614"/>
      <c r="P6" s="614"/>
      <c r="Q6" s="614"/>
      <c r="R6" s="614"/>
      <c r="S6" s="614"/>
      <c r="T6" s="614"/>
      <c r="U6" s="614"/>
      <c r="V6" s="614"/>
      <c r="W6" s="614"/>
      <c r="X6" s="615"/>
    </row>
    <row r="7" spans="2:26" x14ac:dyDescent="0.25">
      <c r="B7" s="613"/>
      <c r="C7" s="614"/>
      <c r="D7" s="614"/>
      <c r="E7" s="614"/>
      <c r="F7" s="614"/>
      <c r="G7" s="614"/>
      <c r="H7" s="614"/>
      <c r="I7" s="614"/>
      <c r="J7" s="614"/>
      <c r="K7" s="614"/>
      <c r="L7" s="614"/>
      <c r="M7" s="614"/>
      <c r="N7" s="614"/>
      <c r="O7" s="614"/>
      <c r="P7" s="614"/>
      <c r="Q7" s="614"/>
      <c r="R7" s="614"/>
      <c r="S7" s="614"/>
      <c r="T7" s="614"/>
      <c r="U7" s="614"/>
      <c r="V7" s="614"/>
      <c r="W7" s="614"/>
      <c r="X7" s="615"/>
    </row>
    <row r="8" spans="2:26" x14ac:dyDescent="0.25">
      <c r="B8" s="613"/>
      <c r="C8" s="614"/>
      <c r="D8" s="614"/>
      <c r="E8" s="614"/>
      <c r="F8" s="614"/>
      <c r="G8" s="614"/>
      <c r="H8" s="614"/>
      <c r="I8" s="614"/>
      <c r="J8" s="614"/>
      <c r="K8" s="614"/>
      <c r="L8" s="614"/>
      <c r="M8" s="614"/>
      <c r="N8" s="614"/>
      <c r="O8" s="614"/>
      <c r="P8" s="614"/>
      <c r="Q8" s="614"/>
      <c r="R8" s="614"/>
      <c r="S8" s="614"/>
      <c r="T8" s="614"/>
      <c r="U8" s="614"/>
      <c r="V8" s="614"/>
      <c r="W8" s="614"/>
      <c r="X8" s="615"/>
    </row>
    <row r="9" spans="2:26" x14ac:dyDescent="0.25">
      <c r="B9" s="613"/>
      <c r="C9" s="614"/>
      <c r="D9" s="614"/>
      <c r="E9" s="614"/>
      <c r="F9" s="614"/>
      <c r="G9" s="614"/>
      <c r="H9" s="614"/>
      <c r="I9" s="614"/>
      <c r="J9" s="614"/>
      <c r="K9" s="614"/>
      <c r="L9" s="614"/>
      <c r="M9" s="614"/>
      <c r="N9" s="614"/>
      <c r="O9" s="614"/>
      <c r="P9" s="614"/>
      <c r="Q9" s="614"/>
      <c r="R9" s="614"/>
      <c r="S9" s="614"/>
      <c r="T9" s="614"/>
      <c r="U9" s="614"/>
      <c r="V9" s="614"/>
      <c r="W9" s="614"/>
      <c r="X9" s="615"/>
    </row>
    <row r="10" spans="2:26" x14ac:dyDescent="0.25">
      <c r="B10" s="613"/>
      <c r="C10" s="614"/>
      <c r="D10" s="614"/>
      <c r="E10" s="614"/>
      <c r="F10" s="614"/>
      <c r="G10" s="614"/>
      <c r="H10" s="614"/>
      <c r="I10" s="614"/>
      <c r="J10" s="614"/>
      <c r="K10" s="614"/>
      <c r="L10" s="614"/>
      <c r="M10" s="614"/>
      <c r="N10" s="614"/>
      <c r="O10" s="614"/>
      <c r="P10" s="614"/>
      <c r="Q10" s="614"/>
      <c r="R10" s="614"/>
      <c r="S10" s="614"/>
      <c r="T10" s="614"/>
      <c r="U10" s="614"/>
      <c r="V10" s="614"/>
      <c r="W10" s="614"/>
      <c r="X10" s="615"/>
    </row>
    <row r="11" spans="2:26" x14ac:dyDescent="0.25">
      <c r="B11" s="613"/>
      <c r="C11" s="614"/>
      <c r="D11" s="614"/>
      <c r="E11" s="614"/>
      <c r="F11" s="614"/>
      <c r="G11" s="614"/>
      <c r="H11" s="614"/>
      <c r="I11" s="614"/>
      <c r="J11" s="614"/>
      <c r="K11" s="614"/>
      <c r="L11" s="614"/>
      <c r="M11" s="614"/>
      <c r="N11" s="614"/>
      <c r="O11" s="614"/>
      <c r="P11" s="614"/>
      <c r="Q11" s="614"/>
      <c r="R11" s="614"/>
      <c r="S11" s="614"/>
      <c r="T11" s="614"/>
      <c r="U11" s="614"/>
      <c r="V11" s="614"/>
      <c r="W11" s="614"/>
      <c r="X11" s="615"/>
    </row>
    <row r="12" spans="2:26" x14ac:dyDescent="0.25">
      <c r="B12" s="613"/>
      <c r="C12" s="614"/>
      <c r="D12" s="614"/>
      <c r="E12" s="614"/>
      <c r="F12" s="614"/>
      <c r="G12" s="614"/>
      <c r="H12" s="614"/>
      <c r="I12" s="614"/>
      <c r="J12" s="614"/>
      <c r="K12" s="614"/>
      <c r="L12" s="614"/>
      <c r="M12" s="614"/>
      <c r="N12" s="614"/>
      <c r="O12" s="614"/>
      <c r="P12" s="614"/>
      <c r="Q12" s="614"/>
      <c r="R12" s="614"/>
      <c r="S12" s="614"/>
      <c r="T12" s="614"/>
      <c r="U12" s="614"/>
      <c r="V12" s="614"/>
      <c r="W12" s="614"/>
      <c r="X12" s="615"/>
      <c r="Z12" s="278"/>
    </row>
    <row r="13" spans="2:26" x14ac:dyDescent="0.25">
      <c r="B13" s="613"/>
      <c r="C13" s="614"/>
      <c r="D13" s="614"/>
      <c r="E13" s="614"/>
      <c r="F13" s="614"/>
      <c r="G13" s="614"/>
      <c r="H13" s="614"/>
      <c r="I13" s="614"/>
      <c r="J13" s="614"/>
      <c r="K13" s="614"/>
      <c r="L13" s="614"/>
      <c r="M13" s="614"/>
      <c r="N13" s="614"/>
      <c r="O13" s="614"/>
      <c r="P13" s="614"/>
      <c r="Q13" s="614"/>
      <c r="R13" s="614"/>
      <c r="S13" s="614"/>
      <c r="T13" s="614"/>
      <c r="U13" s="614"/>
      <c r="V13" s="614"/>
      <c r="W13" s="614"/>
      <c r="X13" s="615"/>
    </row>
    <row r="14" spans="2:26" x14ac:dyDescent="0.25">
      <c r="B14" s="613"/>
      <c r="C14" s="614"/>
      <c r="D14" s="614"/>
      <c r="E14" s="614"/>
      <c r="F14" s="614"/>
      <c r="G14" s="614"/>
      <c r="H14" s="614"/>
      <c r="I14" s="614"/>
      <c r="J14" s="614"/>
      <c r="K14" s="614"/>
      <c r="L14" s="614"/>
      <c r="M14" s="614"/>
      <c r="N14" s="614"/>
      <c r="O14" s="614"/>
      <c r="P14" s="614"/>
      <c r="Q14" s="614"/>
      <c r="R14" s="614"/>
      <c r="S14" s="614"/>
      <c r="T14" s="614"/>
      <c r="U14" s="614"/>
      <c r="V14" s="614"/>
      <c r="W14" s="614"/>
      <c r="X14" s="615"/>
    </row>
    <row r="15" spans="2:26" x14ac:dyDescent="0.25">
      <c r="B15" s="613"/>
      <c r="C15" s="614"/>
      <c r="D15" s="614"/>
      <c r="E15" s="614"/>
      <c r="F15" s="614"/>
      <c r="G15" s="614"/>
      <c r="H15" s="614"/>
      <c r="I15" s="614"/>
      <c r="J15" s="614"/>
      <c r="K15" s="614"/>
      <c r="L15" s="614"/>
      <c r="M15" s="614"/>
      <c r="N15" s="614"/>
      <c r="O15" s="614"/>
      <c r="P15" s="614"/>
      <c r="Q15" s="614"/>
      <c r="R15" s="614"/>
      <c r="S15" s="614"/>
      <c r="T15" s="614"/>
      <c r="U15" s="614"/>
      <c r="V15" s="614"/>
      <c r="W15" s="614"/>
      <c r="X15" s="615"/>
    </row>
    <row r="16" spans="2:26" x14ac:dyDescent="0.25">
      <c r="B16" s="613"/>
      <c r="C16" s="614"/>
      <c r="D16" s="614"/>
      <c r="E16" s="614"/>
      <c r="F16" s="614"/>
      <c r="G16" s="614"/>
      <c r="H16" s="614"/>
      <c r="I16" s="614"/>
      <c r="J16" s="614"/>
      <c r="K16" s="614"/>
      <c r="L16" s="614"/>
      <c r="M16" s="614"/>
      <c r="N16" s="614"/>
      <c r="O16" s="614"/>
      <c r="P16" s="614"/>
      <c r="Q16" s="614"/>
      <c r="R16" s="614"/>
      <c r="S16" s="614"/>
      <c r="T16" s="614"/>
      <c r="U16" s="614"/>
      <c r="V16" s="614"/>
      <c r="W16" s="614"/>
      <c r="X16" s="615"/>
    </row>
    <row r="17" spans="2:24" x14ac:dyDescent="0.25">
      <c r="B17" s="613"/>
      <c r="C17" s="614"/>
      <c r="D17" s="614"/>
      <c r="E17" s="614"/>
      <c r="F17" s="614"/>
      <c r="G17" s="614"/>
      <c r="H17" s="614"/>
      <c r="I17" s="614"/>
      <c r="J17" s="614"/>
      <c r="K17" s="614"/>
      <c r="L17" s="614"/>
      <c r="M17" s="614"/>
      <c r="N17" s="614"/>
      <c r="O17" s="614"/>
      <c r="P17" s="614"/>
      <c r="Q17" s="614"/>
      <c r="R17" s="614"/>
      <c r="S17" s="614"/>
      <c r="T17" s="614"/>
      <c r="U17" s="614"/>
      <c r="V17" s="614"/>
      <c r="W17" s="614"/>
      <c r="X17" s="615"/>
    </row>
    <row r="18" spans="2:24" x14ac:dyDescent="0.25">
      <c r="B18" s="613"/>
      <c r="C18" s="614"/>
      <c r="D18" s="614"/>
      <c r="E18" s="614"/>
      <c r="F18" s="614"/>
      <c r="G18" s="614"/>
      <c r="H18" s="614"/>
      <c r="I18" s="614"/>
      <c r="J18" s="614"/>
      <c r="K18" s="614"/>
      <c r="L18" s="614"/>
      <c r="M18" s="614"/>
      <c r="N18" s="614"/>
      <c r="O18" s="614"/>
      <c r="P18" s="614"/>
      <c r="Q18" s="614"/>
      <c r="R18" s="614"/>
      <c r="S18" s="614"/>
      <c r="T18" s="614"/>
      <c r="U18" s="614"/>
      <c r="V18" s="614"/>
      <c r="W18" s="614"/>
      <c r="X18" s="615"/>
    </row>
    <row r="19" spans="2:24" x14ac:dyDescent="0.25">
      <c r="B19" s="613"/>
      <c r="C19" s="614"/>
      <c r="D19" s="614"/>
      <c r="E19" s="614"/>
      <c r="F19" s="614"/>
      <c r="G19" s="614"/>
      <c r="H19" s="614"/>
      <c r="I19" s="614"/>
      <c r="J19" s="614"/>
      <c r="K19" s="614"/>
      <c r="L19" s="614"/>
      <c r="M19" s="614"/>
      <c r="N19" s="614"/>
      <c r="O19" s="614"/>
      <c r="P19" s="614"/>
      <c r="Q19" s="614"/>
      <c r="R19" s="614"/>
      <c r="S19" s="614"/>
      <c r="T19" s="614"/>
      <c r="U19" s="614"/>
      <c r="V19" s="614"/>
      <c r="W19" s="614"/>
      <c r="X19" s="615"/>
    </row>
    <row r="20" spans="2:24" x14ac:dyDescent="0.25">
      <c r="B20" s="613"/>
      <c r="C20" s="614"/>
      <c r="D20" s="614"/>
      <c r="E20" s="614"/>
      <c r="F20" s="614"/>
      <c r="G20" s="614"/>
      <c r="H20" s="614"/>
      <c r="I20" s="614"/>
      <c r="J20" s="614"/>
      <c r="K20" s="614"/>
      <c r="L20" s="614"/>
      <c r="M20" s="614"/>
      <c r="N20" s="614"/>
      <c r="O20" s="614"/>
      <c r="P20" s="614"/>
      <c r="Q20" s="614"/>
      <c r="R20" s="614"/>
      <c r="S20" s="614"/>
      <c r="T20" s="614"/>
      <c r="U20" s="614"/>
      <c r="V20" s="614"/>
      <c r="W20" s="614"/>
      <c r="X20" s="615"/>
    </row>
    <row r="21" spans="2:24" x14ac:dyDescent="0.25">
      <c r="B21" s="613"/>
      <c r="C21" s="614"/>
      <c r="D21" s="614"/>
      <c r="E21" s="614"/>
      <c r="F21" s="614"/>
      <c r="G21" s="614"/>
      <c r="H21" s="614"/>
      <c r="I21" s="614"/>
      <c r="J21" s="614"/>
      <c r="K21" s="614"/>
      <c r="L21" s="614"/>
      <c r="M21" s="614"/>
      <c r="N21" s="614"/>
      <c r="O21" s="614"/>
      <c r="P21" s="614"/>
      <c r="Q21" s="614"/>
      <c r="R21" s="614"/>
      <c r="S21" s="614"/>
      <c r="T21" s="614"/>
      <c r="U21" s="614"/>
      <c r="V21" s="614"/>
      <c r="W21" s="614"/>
      <c r="X21" s="615"/>
    </row>
    <row r="22" spans="2:24" x14ac:dyDescent="0.25">
      <c r="B22" s="613"/>
      <c r="C22" s="614"/>
      <c r="D22" s="614"/>
      <c r="E22" s="614"/>
      <c r="F22" s="614"/>
      <c r="G22" s="614"/>
      <c r="H22" s="614"/>
      <c r="I22" s="614"/>
      <c r="J22" s="614"/>
      <c r="K22" s="614"/>
      <c r="L22" s="614"/>
      <c r="M22" s="614"/>
      <c r="N22" s="614"/>
      <c r="O22" s="614"/>
      <c r="P22" s="614"/>
      <c r="Q22" s="614"/>
      <c r="R22" s="614"/>
      <c r="S22" s="614"/>
      <c r="T22" s="614"/>
      <c r="U22" s="614"/>
      <c r="V22" s="614"/>
      <c r="W22" s="614"/>
      <c r="X22" s="615"/>
    </row>
    <row r="23" spans="2:24" x14ac:dyDescent="0.25">
      <c r="B23" s="613"/>
      <c r="C23" s="614"/>
      <c r="D23" s="614"/>
      <c r="E23" s="614"/>
      <c r="F23" s="614"/>
      <c r="G23" s="614"/>
      <c r="H23" s="614"/>
      <c r="I23" s="614"/>
      <c r="J23" s="614"/>
      <c r="K23" s="614"/>
      <c r="L23" s="614"/>
      <c r="M23" s="614"/>
      <c r="N23" s="614"/>
      <c r="O23" s="614"/>
      <c r="P23" s="614"/>
      <c r="Q23" s="614"/>
      <c r="R23" s="614"/>
      <c r="S23" s="614"/>
      <c r="T23" s="614"/>
      <c r="U23" s="614"/>
      <c r="V23" s="614"/>
      <c r="W23" s="614"/>
      <c r="X23" s="615"/>
    </row>
    <row r="24" spans="2:24" x14ac:dyDescent="0.25">
      <c r="B24" s="613"/>
      <c r="C24" s="614"/>
      <c r="D24" s="614"/>
      <c r="E24" s="614"/>
      <c r="F24" s="614"/>
      <c r="G24" s="614"/>
      <c r="H24" s="614"/>
      <c r="I24" s="614"/>
      <c r="J24" s="614"/>
      <c r="K24" s="614"/>
      <c r="L24" s="614"/>
      <c r="M24" s="614"/>
      <c r="N24" s="614"/>
      <c r="O24" s="614"/>
      <c r="P24" s="614"/>
      <c r="Q24" s="614"/>
      <c r="R24" s="614"/>
      <c r="S24" s="614"/>
      <c r="T24" s="614"/>
      <c r="U24" s="614"/>
      <c r="V24" s="614"/>
      <c r="W24" s="614"/>
      <c r="X24" s="615"/>
    </row>
    <row r="25" spans="2:24" x14ac:dyDescent="0.25">
      <c r="B25" s="613"/>
      <c r="C25" s="614"/>
      <c r="D25" s="614"/>
      <c r="E25" s="614"/>
      <c r="F25" s="614"/>
      <c r="G25" s="614"/>
      <c r="H25" s="614"/>
      <c r="I25" s="614"/>
      <c r="J25" s="614"/>
      <c r="K25" s="614"/>
      <c r="L25" s="614"/>
      <c r="M25" s="614"/>
      <c r="N25" s="614"/>
      <c r="O25" s="614"/>
      <c r="P25" s="614"/>
      <c r="Q25" s="614"/>
      <c r="R25" s="614"/>
      <c r="S25" s="614"/>
      <c r="T25" s="614"/>
      <c r="U25" s="614"/>
      <c r="V25" s="614"/>
      <c r="W25" s="614"/>
      <c r="X25" s="615"/>
    </row>
    <row r="26" spans="2:24" x14ac:dyDescent="0.25">
      <c r="B26" s="613"/>
      <c r="C26" s="614"/>
      <c r="D26" s="614"/>
      <c r="E26" s="614"/>
      <c r="F26" s="614"/>
      <c r="G26" s="614"/>
      <c r="H26" s="614"/>
      <c r="I26" s="614"/>
      <c r="J26" s="614"/>
      <c r="K26" s="614"/>
      <c r="L26" s="614"/>
      <c r="M26" s="614"/>
      <c r="N26" s="614"/>
      <c r="O26" s="614"/>
      <c r="P26" s="614"/>
      <c r="Q26" s="614"/>
      <c r="R26" s="614"/>
      <c r="S26" s="614"/>
      <c r="T26" s="614"/>
      <c r="U26" s="614"/>
      <c r="V26" s="614"/>
      <c r="W26" s="614"/>
      <c r="X26" s="615"/>
    </row>
    <row r="27" spans="2:24" x14ac:dyDescent="0.25">
      <c r="B27" s="613"/>
      <c r="C27" s="614"/>
      <c r="D27" s="614"/>
      <c r="E27" s="614"/>
      <c r="F27" s="614"/>
      <c r="G27" s="614"/>
      <c r="H27" s="614"/>
      <c r="I27" s="614"/>
      <c r="J27" s="614"/>
      <c r="K27" s="614"/>
      <c r="L27" s="614"/>
      <c r="M27" s="614"/>
      <c r="N27" s="614"/>
      <c r="O27" s="614"/>
      <c r="P27" s="614"/>
      <c r="Q27" s="614"/>
      <c r="R27" s="614"/>
      <c r="S27" s="614"/>
      <c r="T27" s="614"/>
      <c r="U27" s="614"/>
      <c r="V27" s="614"/>
      <c r="W27" s="614"/>
      <c r="X27" s="615"/>
    </row>
    <row r="28" spans="2:24" x14ac:dyDescent="0.25">
      <c r="B28" s="613"/>
      <c r="C28" s="614"/>
      <c r="D28" s="614"/>
      <c r="E28" s="614"/>
      <c r="F28" s="614"/>
      <c r="G28" s="614"/>
      <c r="H28" s="614"/>
      <c r="I28" s="614"/>
      <c r="J28" s="614"/>
      <c r="K28" s="614"/>
      <c r="L28" s="614"/>
      <c r="M28" s="614"/>
      <c r="N28" s="614"/>
      <c r="O28" s="614"/>
      <c r="P28" s="614"/>
      <c r="Q28" s="614"/>
      <c r="R28" s="614"/>
      <c r="S28" s="614"/>
      <c r="T28" s="614"/>
      <c r="U28" s="614"/>
      <c r="V28" s="614"/>
      <c r="W28" s="614"/>
      <c r="X28" s="615"/>
    </row>
    <row r="29" spans="2:24" x14ac:dyDescent="0.25">
      <c r="B29" s="613"/>
      <c r="C29" s="614"/>
      <c r="D29" s="614"/>
      <c r="E29" s="614"/>
      <c r="F29" s="614"/>
      <c r="G29" s="614"/>
      <c r="H29" s="614"/>
      <c r="I29" s="614"/>
      <c r="J29" s="614"/>
      <c r="K29" s="614"/>
      <c r="L29" s="614"/>
      <c r="M29" s="614"/>
      <c r="N29" s="614"/>
      <c r="O29" s="614"/>
      <c r="P29" s="614"/>
      <c r="Q29" s="614"/>
      <c r="R29" s="614"/>
      <c r="S29" s="614"/>
      <c r="T29" s="614"/>
      <c r="U29" s="614"/>
      <c r="V29" s="614"/>
      <c r="W29" s="614"/>
      <c r="X29" s="615"/>
    </row>
    <row r="30" spans="2:24" x14ac:dyDescent="0.25">
      <c r="B30" s="613"/>
      <c r="C30" s="614"/>
      <c r="D30" s="614"/>
      <c r="E30" s="614"/>
      <c r="F30" s="614"/>
      <c r="G30" s="614"/>
      <c r="H30" s="614"/>
      <c r="I30" s="614"/>
      <c r="J30" s="614"/>
      <c r="K30" s="614"/>
      <c r="L30" s="614"/>
      <c r="M30" s="614"/>
      <c r="N30" s="614"/>
      <c r="O30" s="614"/>
      <c r="P30" s="614"/>
      <c r="Q30" s="614"/>
      <c r="R30" s="614"/>
      <c r="S30" s="614"/>
      <c r="T30" s="614"/>
      <c r="U30" s="614"/>
      <c r="V30" s="614"/>
      <c r="W30" s="614"/>
      <c r="X30" s="615"/>
    </row>
    <row r="31" spans="2:24" x14ac:dyDescent="0.25">
      <c r="B31" s="613"/>
      <c r="C31" s="614"/>
      <c r="D31" s="614"/>
      <c r="E31" s="614"/>
      <c r="F31" s="614"/>
      <c r="G31" s="614"/>
      <c r="H31" s="614"/>
      <c r="I31" s="614"/>
      <c r="J31" s="614"/>
      <c r="K31" s="614"/>
      <c r="L31" s="614"/>
      <c r="M31" s="614"/>
      <c r="N31" s="614"/>
      <c r="O31" s="614"/>
      <c r="P31" s="614"/>
      <c r="Q31" s="614"/>
      <c r="R31" s="614"/>
      <c r="S31" s="614"/>
      <c r="T31" s="614"/>
      <c r="U31" s="614"/>
      <c r="V31" s="614"/>
      <c r="W31" s="614"/>
      <c r="X31" s="615"/>
    </row>
    <row r="32" spans="2:24" x14ac:dyDescent="0.25">
      <c r="B32" s="613"/>
      <c r="C32" s="614"/>
      <c r="D32" s="614"/>
      <c r="E32" s="614"/>
      <c r="F32" s="614"/>
      <c r="G32" s="614"/>
      <c r="H32" s="614"/>
      <c r="I32" s="614"/>
      <c r="J32" s="614"/>
      <c r="K32" s="614"/>
      <c r="L32" s="614"/>
      <c r="M32" s="614"/>
      <c r="N32" s="614"/>
      <c r="O32" s="614"/>
      <c r="P32" s="614"/>
      <c r="Q32" s="614"/>
      <c r="R32" s="614"/>
      <c r="S32" s="614"/>
      <c r="T32" s="614"/>
      <c r="U32" s="614"/>
      <c r="V32" s="614"/>
      <c r="W32" s="614"/>
      <c r="X32" s="615"/>
    </row>
    <row r="33" spans="2:24" x14ac:dyDescent="0.25">
      <c r="B33" s="613"/>
      <c r="C33" s="614"/>
      <c r="D33" s="614"/>
      <c r="E33" s="614"/>
      <c r="F33" s="614"/>
      <c r="G33" s="614"/>
      <c r="H33" s="614"/>
      <c r="I33" s="614"/>
      <c r="J33" s="614"/>
      <c r="K33" s="614"/>
      <c r="L33" s="614"/>
      <c r="M33" s="614"/>
      <c r="N33" s="614"/>
      <c r="O33" s="614"/>
      <c r="P33" s="614"/>
      <c r="Q33" s="614"/>
      <c r="R33" s="614"/>
      <c r="S33" s="614"/>
      <c r="T33" s="614"/>
      <c r="U33" s="614"/>
      <c r="V33" s="614"/>
      <c r="W33" s="614"/>
      <c r="X33" s="615"/>
    </row>
    <row r="34" spans="2:24" x14ac:dyDescent="0.25">
      <c r="B34" s="613"/>
      <c r="C34" s="614"/>
      <c r="D34" s="614"/>
      <c r="E34" s="614"/>
      <c r="F34" s="614"/>
      <c r="G34" s="614"/>
      <c r="H34" s="614"/>
      <c r="I34" s="614"/>
      <c r="J34" s="614"/>
      <c r="K34" s="614"/>
      <c r="L34" s="614"/>
      <c r="M34" s="614"/>
      <c r="N34" s="614"/>
      <c r="O34" s="614"/>
      <c r="P34" s="614"/>
      <c r="Q34" s="614"/>
      <c r="R34" s="614"/>
      <c r="S34" s="614"/>
      <c r="T34" s="614"/>
      <c r="U34" s="614"/>
      <c r="V34" s="614"/>
      <c r="W34" s="614"/>
      <c r="X34" s="615"/>
    </row>
    <row r="35" spans="2:24" x14ac:dyDescent="0.25">
      <c r="B35" s="613"/>
      <c r="C35" s="614"/>
      <c r="D35" s="614"/>
      <c r="E35" s="614"/>
      <c r="F35" s="614"/>
      <c r="G35" s="614"/>
      <c r="H35" s="614"/>
      <c r="I35" s="614"/>
      <c r="J35" s="614"/>
      <c r="K35" s="614"/>
      <c r="L35" s="614"/>
      <c r="M35" s="614"/>
      <c r="N35" s="614"/>
      <c r="O35" s="614"/>
      <c r="P35" s="614"/>
      <c r="Q35" s="614"/>
      <c r="R35" s="614"/>
      <c r="S35" s="614"/>
      <c r="T35" s="614"/>
      <c r="U35" s="614"/>
      <c r="V35" s="614"/>
      <c r="W35" s="614"/>
      <c r="X35" s="615"/>
    </row>
    <row r="36" spans="2:24" x14ac:dyDescent="0.25">
      <c r="B36" s="613"/>
      <c r="C36" s="614"/>
      <c r="D36" s="614"/>
      <c r="E36" s="614"/>
      <c r="F36" s="614"/>
      <c r="G36" s="614"/>
      <c r="H36" s="614"/>
      <c r="I36" s="614"/>
      <c r="J36" s="614"/>
      <c r="K36" s="614"/>
      <c r="L36" s="614"/>
      <c r="M36" s="614"/>
      <c r="N36" s="614"/>
      <c r="O36" s="614"/>
      <c r="P36" s="614"/>
      <c r="Q36" s="614"/>
      <c r="R36" s="614"/>
      <c r="S36" s="614"/>
      <c r="T36" s="614"/>
      <c r="U36" s="614"/>
      <c r="V36" s="614"/>
      <c r="W36" s="614"/>
      <c r="X36" s="615"/>
    </row>
    <row r="37" spans="2:24" x14ac:dyDescent="0.25">
      <c r="B37" s="613"/>
      <c r="C37" s="614"/>
      <c r="D37" s="614"/>
      <c r="E37" s="614"/>
      <c r="F37" s="614"/>
      <c r="G37" s="614"/>
      <c r="H37" s="614"/>
      <c r="I37" s="614"/>
      <c r="J37" s="614"/>
      <c r="K37" s="614"/>
      <c r="L37" s="614"/>
      <c r="M37" s="614"/>
      <c r="N37" s="614"/>
      <c r="O37" s="614"/>
      <c r="P37" s="614"/>
      <c r="Q37" s="614"/>
      <c r="R37" s="614"/>
      <c r="S37" s="614"/>
      <c r="T37" s="614"/>
      <c r="U37" s="614"/>
      <c r="V37" s="614"/>
      <c r="W37" s="614"/>
      <c r="X37" s="615"/>
    </row>
    <row r="38" spans="2:24" x14ac:dyDescent="0.25">
      <c r="B38" s="613"/>
      <c r="C38" s="614"/>
      <c r="D38" s="614"/>
      <c r="E38" s="614"/>
      <c r="F38" s="614"/>
      <c r="G38" s="614"/>
      <c r="H38" s="614"/>
      <c r="I38" s="614"/>
      <c r="J38" s="614"/>
      <c r="K38" s="614"/>
      <c r="L38" s="614"/>
      <c r="M38" s="614"/>
      <c r="N38" s="614"/>
      <c r="O38" s="614"/>
      <c r="P38" s="614"/>
      <c r="Q38" s="614"/>
      <c r="R38" s="614"/>
      <c r="S38" s="614"/>
      <c r="T38" s="614"/>
      <c r="U38" s="614"/>
      <c r="V38" s="614"/>
      <c r="W38" s="614"/>
      <c r="X38" s="615"/>
    </row>
    <row r="39" spans="2:24" x14ac:dyDescent="0.25">
      <c r="B39" s="613"/>
      <c r="C39" s="614"/>
      <c r="D39" s="614"/>
      <c r="E39" s="614"/>
      <c r="F39" s="614"/>
      <c r="G39" s="614"/>
      <c r="H39" s="614"/>
      <c r="I39" s="614"/>
      <c r="J39" s="614"/>
      <c r="K39" s="614"/>
      <c r="L39" s="614"/>
      <c r="M39" s="614"/>
      <c r="N39" s="614"/>
      <c r="O39" s="614"/>
      <c r="P39" s="614"/>
      <c r="Q39" s="614"/>
      <c r="R39" s="614"/>
      <c r="S39" s="614"/>
      <c r="T39" s="614"/>
      <c r="U39" s="614"/>
      <c r="V39" s="614"/>
      <c r="W39" s="614"/>
      <c r="X39" s="615"/>
    </row>
    <row r="40" spans="2:24" x14ac:dyDescent="0.25">
      <c r="B40" s="613"/>
      <c r="C40" s="614"/>
      <c r="D40" s="614"/>
      <c r="E40" s="614"/>
      <c r="F40" s="614"/>
      <c r="G40" s="614"/>
      <c r="H40" s="614"/>
      <c r="I40" s="614"/>
      <c r="J40" s="614"/>
      <c r="K40" s="614"/>
      <c r="L40" s="614"/>
      <c r="M40" s="614"/>
      <c r="N40" s="614"/>
      <c r="O40" s="614"/>
      <c r="P40" s="614"/>
      <c r="Q40" s="614"/>
      <c r="R40" s="614"/>
      <c r="S40" s="614"/>
      <c r="T40" s="614"/>
      <c r="U40" s="614"/>
      <c r="V40" s="614"/>
      <c r="W40" s="614"/>
      <c r="X40" s="615"/>
    </row>
    <row r="41" spans="2:24" x14ac:dyDescent="0.25">
      <c r="B41" s="613"/>
      <c r="C41" s="614"/>
      <c r="D41" s="614"/>
      <c r="E41" s="614"/>
      <c r="F41" s="614"/>
      <c r="G41" s="614"/>
      <c r="H41" s="614"/>
      <c r="I41" s="614"/>
      <c r="J41" s="614"/>
      <c r="K41" s="614"/>
      <c r="L41" s="614"/>
      <c r="M41" s="614"/>
      <c r="N41" s="614"/>
      <c r="O41" s="614"/>
      <c r="P41" s="614"/>
      <c r="Q41" s="614"/>
      <c r="R41" s="614"/>
      <c r="S41" s="614"/>
      <c r="T41" s="614"/>
      <c r="U41" s="614"/>
      <c r="V41" s="614"/>
      <c r="W41" s="614"/>
      <c r="X41" s="615"/>
    </row>
    <row r="42" spans="2:24" x14ac:dyDescent="0.25">
      <c r="B42" s="613"/>
      <c r="C42" s="614"/>
      <c r="D42" s="614"/>
      <c r="E42" s="614"/>
      <c r="F42" s="614"/>
      <c r="G42" s="614"/>
      <c r="H42" s="614"/>
      <c r="I42" s="614"/>
      <c r="J42" s="614"/>
      <c r="K42" s="614"/>
      <c r="L42" s="614"/>
      <c r="M42" s="614"/>
      <c r="N42" s="614"/>
      <c r="O42" s="614"/>
      <c r="P42" s="614"/>
      <c r="Q42" s="614"/>
      <c r="R42" s="614"/>
      <c r="S42" s="614"/>
      <c r="T42" s="614"/>
      <c r="U42" s="614"/>
      <c r="V42" s="614"/>
      <c r="W42" s="614"/>
      <c r="X42" s="615"/>
    </row>
    <row r="43" spans="2:24" x14ac:dyDescent="0.25">
      <c r="B43" s="613"/>
      <c r="C43" s="614"/>
      <c r="D43" s="614"/>
      <c r="E43" s="614"/>
      <c r="F43" s="614"/>
      <c r="G43" s="614"/>
      <c r="H43" s="614"/>
      <c r="I43" s="614"/>
      <c r="J43" s="614"/>
      <c r="K43" s="614"/>
      <c r="L43" s="614"/>
      <c r="M43" s="614"/>
      <c r="N43" s="614"/>
      <c r="O43" s="614"/>
      <c r="P43" s="614"/>
      <c r="Q43" s="614"/>
      <c r="R43" s="614"/>
      <c r="S43" s="614"/>
      <c r="T43" s="614"/>
      <c r="U43" s="614"/>
      <c r="V43" s="614"/>
      <c r="W43" s="614"/>
      <c r="X43" s="615"/>
    </row>
    <row r="44" spans="2:24" x14ac:dyDescent="0.25">
      <c r="B44" s="613"/>
      <c r="C44" s="614"/>
      <c r="D44" s="614"/>
      <c r="E44" s="614"/>
      <c r="F44" s="614"/>
      <c r="G44" s="614"/>
      <c r="H44" s="614"/>
      <c r="I44" s="614"/>
      <c r="J44" s="614"/>
      <c r="K44" s="614"/>
      <c r="L44" s="614"/>
      <c r="M44" s="614"/>
      <c r="N44" s="614"/>
      <c r="O44" s="614"/>
      <c r="P44" s="614"/>
      <c r="Q44" s="614"/>
      <c r="R44" s="614"/>
      <c r="S44" s="614"/>
      <c r="T44" s="614"/>
      <c r="U44" s="614"/>
      <c r="V44" s="614"/>
      <c r="W44" s="614"/>
      <c r="X44" s="615"/>
    </row>
    <row r="45" spans="2:24" x14ac:dyDescent="0.25">
      <c r="B45" s="613"/>
      <c r="C45" s="614"/>
      <c r="D45" s="614"/>
      <c r="E45" s="614"/>
      <c r="F45" s="614"/>
      <c r="G45" s="614"/>
      <c r="H45" s="614"/>
      <c r="I45" s="614"/>
      <c r="J45" s="614"/>
      <c r="K45" s="614"/>
      <c r="L45" s="614"/>
      <c r="M45" s="614"/>
      <c r="N45" s="614"/>
      <c r="O45" s="614"/>
      <c r="P45" s="614"/>
      <c r="Q45" s="614"/>
      <c r="R45" s="614"/>
      <c r="S45" s="614"/>
      <c r="T45" s="614"/>
      <c r="U45" s="614"/>
      <c r="V45" s="614"/>
      <c r="W45" s="614"/>
      <c r="X45" s="615"/>
    </row>
    <row r="46" spans="2:24" x14ac:dyDescent="0.25">
      <c r="B46" s="613"/>
      <c r="C46" s="614"/>
      <c r="D46" s="614"/>
      <c r="E46" s="614"/>
      <c r="F46" s="614"/>
      <c r="G46" s="614"/>
      <c r="H46" s="614"/>
      <c r="I46" s="614"/>
      <c r="J46" s="614"/>
      <c r="K46" s="614"/>
      <c r="L46" s="614"/>
      <c r="M46" s="614"/>
      <c r="N46" s="614"/>
      <c r="O46" s="614"/>
      <c r="P46" s="614"/>
      <c r="Q46" s="614"/>
      <c r="R46" s="614"/>
      <c r="S46" s="614"/>
      <c r="T46" s="614"/>
      <c r="U46" s="614"/>
      <c r="V46" s="614"/>
      <c r="W46" s="614"/>
      <c r="X46" s="615"/>
    </row>
    <row r="47" spans="2:24" x14ac:dyDescent="0.25">
      <c r="B47" s="613"/>
      <c r="C47" s="614"/>
      <c r="D47" s="614"/>
      <c r="E47" s="614"/>
      <c r="F47" s="614"/>
      <c r="G47" s="614"/>
      <c r="H47" s="614"/>
      <c r="I47" s="614"/>
      <c r="J47" s="614"/>
      <c r="K47" s="614"/>
      <c r="L47" s="614"/>
      <c r="M47" s="614"/>
      <c r="N47" s="614"/>
      <c r="O47" s="614"/>
      <c r="P47" s="614"/>
      <c r="Q47" s="614"/>
      <c r="R47" s="614"/>
      <c r="S47" s="614"/>
      <c r="T47" s="614"/>
      <c r="U47" s="614"/>
      <c r="V47" s="614"/>
      <c r="W47" s="614"/>
      <c r="X47" s="615"/>
    </row>
    <row r="48" spans="2:24" x14ac:dyDescent="0.25">
      <c r="B48" s="613"/>
      <c r="C48" s="614"/>
      <c r="D48" s="614"/>
      <c r="E48" s="614"/>
      <c r="F48" s="614"/>
      <c r="G48" s="614"/>
      <c r="H48" s="614"/>
      <c r="I48" s="614"/>
      <c r="J48" s="614"/>
      <c r="K48" s="614"/>
      <c r="L48" s="614"/>
      <c r="M48" s="614"/>
      <c r="N48" s="614"/>
      <c r="O48" s="614"/>
      <c r="P48" s="614"/>
      <c r="Q48" s="614"/>
      <c r="R48" s="614"/>
      <c r="S48" s="614"/>
      <c r="T48" s="614"/>
      <c r="U48" s="614"/>
      <c r="V48" s="614"/>
      <c r="W48" s="614"/>
      <c r="X48" s="615"/>
    </row>
    <row r="49" spans="2:24" x14ac:dyDescent="0.25">
      <c r="B49" s="613"/>
      <c r="C49" s="614"/>
      <c r="D49" s="614"/>
      <c r="E49" s="614"/>
      <c r="F49" s="614"/>
      <c r="G49" s="614"/>
      <c r="H49" s="614"/>
      <c r="I49" s="614"/>
      <c r="J49" s="614"/>
      <c r="K49" s="614"/>
      <c r="L49" s="614"/>
      <c r="M49" s="614"/>
      <c r="N49" s="614"/>
      <c r="O49" s="614"/>
      <c r="P49" s="614"/>
      <c r="Q49" s="614"/>
      <c r="R49" s="614"/>
      <c r="S49" s="614"/>
      <c r="T49" s="614"/>
      <c r="U49" s="614"/>
      <c r="V49" s="614"/>
      <c r="W49" s="614"/>
      <c r="X49" s="615"/>
    </row>
    <row r="50" spans="2:24" x14ac:dyDescent="0.25">
      <c r="B50" s="613"/>
      <c r="C50" s="614"/>
      <c r="D50" s="614"/>
      <c r="E50" s="614"/>
      <c r="F50" s="614"/>
      <c r="G50" s="614"/>
      <c r="H50" s="614"/>
      <c r="I50" s="614"/>
      <c r="J50" s="614"/>
      <c r="K50" s="614"/>
      <c r="L50" s="614"/>
      <c r="M50" s="614"/>
      <c r="N50" s="614"/>
      <c r="O50" s="614"/>
      <c r="P50" s="614"/>
      <c r="Q50" s="614"/>
      <c r="R50" s="614"/>
      <c r="S50" s="614"/>
      <c r="T50" s="614"/>
      <c r="U50" s="614"/>
      <c r="V50" s="614"/>
      <c r="W50" s="614"/>
      <c r="X50" s="615"/>
    </row>
    <row r="51" spans="2:24" x14ac:dyDescent="0.25">
      <c r="B51" s="613"/>
      <c r="C51" s="614"/>
      <c r="D51" s="614"/>
      <c r="E51" s="614"/>
      <c r="F51" s="614"/>
      <c r="G51" s="614"/>
      <c r="H51" s="614"/>
      <c r="I51" s="614"/>
      <c r="J51" s="614"/>
      <c r="K51" s="614"/>
      <c r="L51" s="614"/>
      <c r="M51" s="614"/>
      <c r="N51" s="614"/>
      <c r="O51" s="614"/>
      <c r="P51" s="614"/>
      <c r="Q51" s="614"/>
      <c r="R51" s="614"/>
      <c r="S51" s="614"/>
      <c r="T51" s="614"/>
      <c r="U51" s="614"/>
      <c r="V51" s="614"/>
      <c r="W51" s="614"/>
      <c r="X51" s="615"/>
    </row>
    <row r="52" spans="2:24" x14ac:dyDescent="0.25">
      <c r="B52" s="613"/>
      <c r="C52" s="614"/>
      <c r="D52" s="614"/>
      <c r="E52" s="614"/>
      <c r="F52" s="614"/>
      <c r="G52" s="614"/>
      <c r="H52" s="614"/>
      <c r="I52" s="614"/>
      <c r="J52" s="614"/>
      <c r="K52" s="614"/>
      <c r="L52" s="614"/>
      <c r="M52" s="614"/>
      <c r="N52" s="614"/>
      <c r="O52" s="614"/>
      <c r="P52" s="614"/>
      <c r="Q52" s="614"/>
      <c r="R52" s="614"/>
      <c r="S52" s="614"/>
      <c r="T52" s="614"/>
      <c r="U52" s="614"/>
      <c r="V52" s="614"/>
      <c r="W52" s="614"/>
      <c r="X52" s="615"/>
    </row>
    <row r="53" spans="2:24" x14ac:dyDescent="0.25">
      <c r="B53" s="613"/>
      <c r="C53" s="614"/>
      <c r="D53" s="614"/>
      <c r="E53" s="614"/>
      <c r="F53" s="614"/>
      <c r="G53" s="614"/>
      <c r="H53" s="614"/>
      <c r="I53" s="614"/>
      <c r="J53" s="614"/>
      <c r="K53" s="614"/>
      <c r="L53" s="614"/>
      <c r="M53" s="614"/>
      <c r="N53" s="614"/>
      <c r="O53" s="614"/>
      <c r="P53" s="614"/>
      <c r="Q53" s="614"/>
      <c r="R53" s="614"/>
      <c r="S53" s="614"/>
      <c r="T53" s="614"/>
      <c r="U53" s="614"/>
      <c r="V53" s="614"/>
      <c r="W53" s="614"/>
      <c r="X53" s="615"/>
    </row>
    <row r="54" spans="2:24" x14ac:dyDescent="0.25">
      <c r="B54" s="613"/>
      <c r="C54" s="614"/>
      <c r="D54" s="614"/>
      <c r="E54" s="614"/>
      <c r="F54" s="614"/>
      <c r="G54" s="614"/>
      <c r="H54" s="614"/>
      <c r="I54" s="614"/>
      <c r="J54" s="614"/>
      <c r="K54" s="614"/>
      <c r="L54" s="614"/>
      <c r="M54" s="614"/>
      <c r="N54" s="614"/>
      <c r="O54" s="614"/>
      <c r="P54" s="614"/>
      <c r="Q54" s="614"/>
      <c r="R54" s="614"/>
      <c r="S54" s="614"/>
      <c r="T54" s="614"/>
      <c r="U54" s="614"/>
      <c r="V54" s="614"/>
      <c r="W54" s="614"/>
      <c r="X54" s="615"/>
    </row>
    <row r="55" spans="2:24" ht="15.75" thickBot="1" x14ac:dyDescent="0.3">
      <c r="B55" s="616"/>
      <c r="C55" s="617"/>
      <c r="D55" s="617"/>
      <c r="E55" s="617"/>
      <c r="F55" s="617"/>
      <c r="G55" s="617"/>
      <c r="H55" s="617"/>
      <c r="I55" s="617"/>
      <c r="J55" s="617"/>
      <c r="K55" s="617"/>
      <c r="L55" s="617"/>
      <c r="M55" s="617"/>
      <c r="N55" s="617"/>
      <c r="O55" s="617"/>
      <c r="P55" s="617"/>
      <c r="Q55" s="617"/>
      <c r="R55" s="617"/>
      <c r="S55" s="617"/>
      <c r="T55" s="617"/>
      <c r="U55" s="617"/>
      <c r="V55" s="617"/>
      <c r="W55" s="617"/>
      <c r="X55" s="618"/>
    </row>
  </sheetData>
  <sheetProtection algorithmName="SHA-512" hashValue="p+z6YaJGpiieVYm3tIXjW/ULCnJwBP486y5Y6LYl8uFSSB4MbvY1esJ7lSduqqc5yz+OVRlChm1CinJ2M4RGGg==" saltValue="mduuLCJ6H0/NX+Ly9JBikA==" spinCount="100000" sheet="1" objects="1" scenarios="1"/>
  <mergeCells count="1">
    <mergeCell ref="B2:X55"/>
  </mergeCells>
  <pageMargins left="0.7" right="0.7" top="0.75" bottom="0.75" header="0.3" footer="0.3"/>
  <pageSetup paperSize="9" scale="60" orientation="landscape" r:id="rId1"/>
  <rowBreaks count="1" manualBreakCount="1">
    <brk id="46" min="1" max="2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V59"/>
  <sheetViews>
    <sheetView zoomScale="80" zoomScaleNormal="80" workbookViewId="0">
      <pane xSplit="1" topLeftCell="B1" activePane="topRight" state="frozen"/>
      <selection pane="topRight" activeCell="H13" sqref="H13"/>
    </sheetView>
  </sheetViews>
  <sheetFormatPr defaultRowHeight="15" x14ac:dyDescent="0.25"/>
  <cols>
    <col min="1" max="1" width="24.5703125" bestFit="1" customWidth="1"/>
    <col min="2" max="2" width="6.5703125" bestFit="1" customWidth="1"/>
    <col min="3" max="5" width="15.140625" style="45" customWidth="1"/>
    <col min="6" max="8" width="18.85546875" style="45" customWidth="1"/>
    <col min="9" max="9" width="17" style="45" customWidth="1"/>
    <col min="10" max="10" width="14.5703125" style="45" customWidth="1"/>
    <col min="11" max="12" width="19.42578125" style="45" bestFit="1" customWidth="1"/>
    <col min="13" max="13" width="20.28515625" style="45" customWidth="1"/>
    <col min="14" max="16" width="20.28515625" style="46" customWidth="1"/>
    <col min="17" max="17" width="22" style="45" customWidth="1"/>
    <col min="18" max="18" width="19.7109375" style="45" customWidth="1"/>
    <col min="19" max="19" width="17" style="46" customWidth="1"/>
    <col min="20" max="20" width="18.85546875" style="45" customWidth="1"/>
    <col min="21" max="21" width="25.7109375" style="45" customWidth="1"/>
    <col min="22" max="22" width="25.7109375" style="46" customWidth="1"/>
  </cols>
  <sheetData>
    <row r="1" spans="1:22" s="4" customFormat="1" ht="18.75" x14ac:dyDescent="0.3">
      <c r="A1" s="1"/>
      <c r="B1" s="2"/>
      <c r="C1" s="694" t="s">
        <v>0</v>
      </c>
      <c r="D1" s="699"/>
      <c r="E1" s="695"/>
      <c r="F1" s="3" t="s">
        <v>1</v>
      </c>
      <c r="G1" s="694" t="s">
        <v>2</v>
      </c>
      <c r="H1" s="699"/>
      <c r="I1" s="695"/>
      <c r="J1" s="694" t="s">
        <v>3</v>
      </c>
      <c r="K1" s="699"/>
      <c r="L1" s="699"/>
      <c r="M1" s="695"/>
      <c r="N1" s="691" t="s">
        <v>4</v>
      </c>
      <c r="O1" s="692"/>
      <c r="P1" s="692"/>
      <c r="Q1" s="692"/>
      <c r="R1" s="693"/>
      <c r="S1" s="691" t="s">
        <v>5</v>
      </c>
      <c r="T1" s="693"/>
      <c r="U1" s="694" t="s">
        <v>6</v>
      </c>
      <c r="V1" s="695"/>
    </row>
    <row r="2" spans="1:22" s="13" customFormat="1" ht="111.75" customHeight="1" x14ac:dyDescent="0.25">
      <c r="A2" s="5" t="s">
        <v>7</v>
      </c>
      <c r="B2" s="6"/>
      <c r="C2" s="7" t="s">
        <v>8</v>
      </c>
      <c r="D2" s="8" t="s">
        <v>9</v>
      </c>
      <c r="E2" s="9" t="s">
        <v>10</v>
      </c>
      <c r="F2" s="10" t="s">
        <v>11</v>
      </c>
      <c r="G2" s="8" t="s">
        <v>12</v>
      </c>
      <c r="H2" s="8" t="s">
        <v>13</v>
      </c>
      <c r="I2" s="9" t="s">
        <v>14</v>
      </c>
      <c r="J2" s="7" t="s">
        <v>15</v>
      </c>
      <c r="K2" s="8" t="s">
        <v>16</v>
      </c>
      <c r="L2" s="8" t="s">
        <v>17</v>
      </c>
      <c r="M2" s="9" t="s">
        <v>18</v>
      </c>
      <c r="N2" s="11" t="s">
        <v>19</v>
      </c>
      <c r="O2" s="11" t="s">
        <v>20</v>
      </c>
      <c r="P2" s="11" t="s">
        <v>21</v>
      </c>
      <c r="Q2" s="8" t="s">
        <v>22</v>
      </c>
      <c r="R2" s="9" t="s">
        <v>23</v>
      </c>
      <c r="S2" s="11" t="s">
        <v>5</v>
      </c>
      <c r="T2" s="8" t="s">
        <v>24</v>
      </c>
      <c r="U2" s="7" t="s">
        <v>25</v>
      </c>
      <c r="V2" s="12" t="s">
        <v>26</v>
      </c>
    </row>
    <row r="3" spans="1:22" s="14" customFormat="1" ht="90" customHeight="1" x14ac:dyDescent="0.25">
      <c r="A3" s="7" t="s">
        <v>27</v>
      </c>
      <c r="B3" s="8"/>
      <c r="C3" s="7"/>
      <c r="D3" s="8"/>
      <c r="E3" s="9"/>
      <c r="F3" s="10"/>
      <c r="G3" s="8" t="s">
        <v>28</v>
      </c>
      <c r="H3" s="8" t="s">
        <v>28</v>
      </c>
      <c r="I3" s="9" t="s">
        <v>29</v>
      </c>
      <c r="J3" s="7" t="s">
        <v>30</v>
      </c>
      <c r="K3" s="8" t="s">
        <v>31</v>
      </c>
      <c r="L3" s="8"/>
      <c r="M3" s="9" t="s">
        <v>32</v>
      </c>
      <c r="N3" s="11"/>
      <c r="O3" s="11"/>
      <c r="P3" s="11" t="s">
        <v>33</v>
      </c>
      <c r="Q3" s="8"/>
      <c r="R3" s="9"/>
      <c r="S3" s="11" t="s">
        <v>34</v>
      </c>
      <c r="T3" s="8"/>
      <c r="U3" s="7" t="s">
        <v>35</v>
      </c>
      <c r="V3" s="12" t="s">
        <v>36</v>
      </c>
    </row>
    <row r="4" spans="1:22" s="14" customFormat="1" x14ac:dyDescent="0.25">
      <c r="A4" s="15" t="s">
        <v>37</v>
      </c>
      <c r="B4" s="16"/>
      <c r="C4" s="17"/>
      <c r="D4" s="18"/>
      <c r="E4" s="19"/>
      <c r="F4" s="20"/>
      <c r="G4" s="21"/>
      <c r="H4" s="21"/>
      <c r="I4" s="22" t="s">
        <v>38</v>
      </c>
      <c r="J4" s="21"/>
      <c r="K4" s="21" t="s">
        <v>39</v>
      </c>
      <c r="L4" s="21"/>
      <c r="M4" s="22" t="s">
        <v>40</v>
      </c>
      <c r="N4" s="21" t="s">
        <v>41</v>
      </c>
      <c r="O4" s="21" t="s">
        <v>42</v>
      </c>
      <c r="P4" s="23" t="s">
        <v>43</v>
      </c>
      <c r="Q4" s="21" t="s">
        <v>44</v>
      </c>
      <c r="R4" s="22"/>
      <c r="S4" s="21" t="s">
        <v>45</v>
      </c>
      <c r="T4" s="21" t="s">
        <v>46</v>
      </c>
      <c r="U4" s="24" t="s">
        <v>47</v>
      </c>
      <c r="V4" s="22" t="s">
        <v>48</v>
      </c>
    </row>
    <row r="5" spans="1:22" x14ac:dyDescent="0.25">
      <c r="A5" s="25" t="s">
        <v>49</v>
      </c>
      <c r="B5" s="26" t="s">
        <v>50</v>
      </c>
      <c r="C5" s="27"/>
      <c r="D5" s="28"/>
      <c r="E5" s="29"/>
      <c r="F5" s="30"/>
      <c r="G5" s="28"/>
      <c r="H5" s="28"/>
      <c r="I5" s="31"/>
      <c r="J5" s="32"/>
      <c r="K5" s="33"/>
      <c r="L5" s="33"/>
      <c r="M5" s="31"/>
      <c r="N5" s="34"/>
      <c r="O5" s="34"/>
      <c r="P5" s="34"/>
      <c r="Q5" s="33"/>
      <c r="R5" s="31"/>
      <c r="S5" s="34"/>
      <c r="T5" s="33"/>
      <c r="U5" s="32"/>
      <c r="V5" s="35"/>
    </row>
    <row r="6" spans="1:22" x14ac:dyDescent="0.25">
      <c r="A6" s="36" t="s">
        <v>51</v>
      </c>
      <c r="B6" s="37"/>
      <c r="C6" s="32"/>
      <c r="D6" s="33"/>
      <c r="E6" s="31"/>
      <c r="F6" s="110"/>
      <c r="G6" s="34"/>
      <c r="H6" s="34"/>
      <c r="I6" s="35"/>
      <c r="J6" s="62"/>
      <c r="K6" s="34"/>
      <c r="L6" s="34"/>
      <c r="M6" s="35"/>
      <c r="N6" s="34"/>
      <c r="O6" s="34"/>
      <c r="P6" s="34"/>
      <c r="Q6" s="34"/>
      <c r="R6" s="35"/>
      <c r="S6" s="34"/>
      <c r="T6" s="34"/>
      <c r="U6" s="62"/>
      <c r="V6" s="35"/>
    </row>
    <row r="7" spans="1:22" x14ac:dyDescent="0.25">
      <c r="A7" s="36" t="s">
        <v>52</v>
      </c>
      <c r="B7" s="37" t="s">
        <v>53</v>
      </c>
      <c r="C7" s="32"/>
      <c r="D7" s="33"/>
      <c r="E7" s="31"/>
      <c r="F7" s="110"/>
      <c r="G7" s="34"/>
      <c r="H7" s="34"/>
      <c r="I7" s="35"/>
      <c r="J7" s="62"/>
      <c r="K7" s="34"/>
      <c r="L7" s="34"/>
      <c r="M7" s="35"/>
      <c r="N7" s="34"/>
      <c r="O7" s="34"/>
      <c r="P7" s="34"/>
      <c r="Q7" s="34"/>
      <c r="R7" s="35"/>
      <c r="S7" s="34"/>
      <c r="T7" s="34"/>
      <c r="U7" s="62"/>
      <c r="V7" s="35"/>
    </row>
    <row r="8" spans="1:22" x14ac:dyDescent="0.25">
      <c r="A8" s="36" t="s">
        <v>54</v>
      </c>
      <c r="B8" s="37" t="s">
        <v>53</v>
      </c>
      <c r="C8" s="32"/>
      <c r="D8" s="33"/>
      <c r="E8" s="31"/>
      <c r="F8" s="110"/>
      <c r="G8" s="34"/>
      <c r="H8" s="34"/>
      <c r="I8" s="35"/>
      <c r="J8" s="62"/>
      <c r="K8" s="34"/>
      <c r="L8" s="34"/>
      <c r="M8" s="35"/>
      <c r="N8" s="34"/>
      <c r="O8" s="34"/>
      <c r="P8" s="34"/>
      <c r="Q8" s="34"/>
      <c r="R8" s="35"/>
      <c r="S8" s="34"/>
      <c r="T8" s="34"/>
      <c r="U8" s="62"/>
      <c r="V8" s="35"/>
    </row>
    <row r="9" spans="1:22" x14ac:dyDescent="0.25">
      <c r="A9" s="36" t="s">
        <v>55</v>
      </c>
      <c r="B9" s="37" t="s">
        <v>53</v>
      </c>
      <c r="C9" s="32"/>
      <c r="D9" s="33"/>
      <c r="E9" s="31"/>
      <c r="F9" s="110"/>
      <c r="G9" s="34"/>
      <c r="H9" s="34"/>
      <c r="I9" s="35"/>
      <c r="J9" s="62"/>
      <c r="K9" s="34"/>
      <c r="L9" s="34"/>
      <c r="M9" s="35"/>
      <c r="N9" s="34"/>
      <c r="O9" s="34"/>
      <c r="P9" s="34"/>
      <c r="Q9" s="34"/>
      <c r="R9" s="35"/>
      <c r="S9" s="34"/>
      <c r="T9" s="34"/>
      <c r="U9" s="62"/>
      <c r="V9" s="35"/>
    </row>
    <row r="10" spans="1:22" x14ac:dyDescent="0.25">
      <c r="A10" s="36"/>
      <c r="B10" s="37"/>
      <c r="C10" s="32"/>
      <c r="D10" s="33"/>
      <c r="E10" s="31"/>
      <c r="F10" s="110"/>
      <c r="G10" s="34"/>
      <c r="H10" s="34"/>
      <c r="I10" s="35"/>
      <c r="J10" s="62"/>
      <c r="K10" s="34"/>
      <c r="L10" s="34"/>
      <c r="M10" s="35"/>
      <c r="N10" s="34"/>
      <c r="O10" s="34"/>
      <c r="P10" s="34"/>
      <c r="Q10" s="34"/>
      <c r="R10" s="35"/>
      <c r="S10" s="34"/>
      <c r="T10" s="34"/>
      <c r="U10" s="62"/>
      <c r="V10" s="35"/>
    </row>
    <row r="11" spans="1:22" x14ac:dyDescent="0.25">
      <c r="A11" s="25" t="s">
        <v>56</v>
      </c>
      <c r="B11" s="26"/>
      <c r="C11" s="27"/>
      <c r="D11" s="28"/>
      <c r="E11" s="29"/>
      <c r="F11" s="111"/>
      <c r="G11" s="112"/>
      <c r="H11" s="112"/>
      <c r="I11" s="35"/>
      <c r="J11" s="62"/>
      <c r="K11" s="34"/>
      <c r="L11" s="34"/>
      <c r="M11" s="35"/>
      <c r="N11" s="34"/>
      <c r="O11" s="34"/>
      <c r="P11" s="34"/>
      <c r="Q11" s="34"/>
      <c r="R11" s="35"/>
      <c r="S11" s="34"/>
      <c r="T11" s="34"/>
      <c r="U11" s="62"/>
      <c r="V11" s="35"/>
    </row>
    <row r="12" spans="1:22" x14ac:dyDescent="0.25">
      <c r="A12" s="36" t="s">
        <v>57</v>
      </c>
      <c r="B12" s="37" t="s">
        <v>53</v>
      </c>
      <c r="C12" s="32"/>
      <c r="D12" s="33"/>
      <c r="E12" s="31" t="s">
        <v>58</v>
      </c>
      <c r="F12" s="110"/>
      <c r="G12" s="34"/>
      <c r="H12" s="34"/>
      <c r="I12" s="35"/>
      <c r="J12" s="62"/>
      <c r="K12" s="34"/>
      <c r="L12" s="34"/>
      <c r="M12" s="35"/>
      <c r="N12" s="34"/>
      <c r="O12" s="34"/>
      <c r="P12" s="34"/>
      <c r="Q12" s="34"/>
      <c r="R12" s="35"/>
      <c r="S12" s="34"/>
      <c r="T12" s="34"/>
      <c r="U12" s="62"/>
      <c r="V12" s="35"/>
    </row>
    <row r="13" spans="1:22" x14ac:dyDescent="0.25">
      <c r="A13" s="36" t="s">
        <v>59</v>
      </c>
      <c r="B13" s="37" t="s">
        <v>53</v>
      </c>
      <c r="C13" s="32"/>
      <c r="D13" s="33"/>
      <c r="E13" s="31"/>
      <c r="F13" s="110"/>
      <c r="G13" s="34"/>
      <c r="H13" s="34"/>
      <c r="I13" s="35"/>
      <c r="J13" s="62"/>
      <c r="K13" s="34"/>
      <c r="L13" s="34"/>
      <c r="M13" s="35"/>
      <c r="N13" s="34"/>
      <c r="O13" s="34"/>
      <c r="P13" s="34"/>
      <c r="Q13" s="34"/>
      <c r="R13" s="35"/>
      <c r="S13" s="34"/>
      <c r="T13" s="34"/>
      <c r="U13" s="62"/>
      <c r="V13" s="35"/>
    </row>
    <row r="14" spans="1:22" x14ac:dyDescent="0.25">
      <c r="A14" s="36"/>
      <c r="B14" s="37"/>
      <c r="C14" s="32"/>
      <c r="D14" s="33"/>
      <c r="E14" s="31"/>
      <c r="F14" s="110"/>
      <c r="G14" s="34"/>
      <c r="H14" s="34"/>
      <c r="I14" s="35"/>
      <c r="J14" s="62"/>
      <c r="K14" s="34"/>
      <c r="L14" s="34"/>
      <c r="M14" s="35"/>
      <c r="N14" s="34"/>
      <c r="O14" s="34"/>
      <c r="P14" s="34"/>
      <c r="Q14" s="34"/>
      <c r="R14" s="35"/>
      <c r="S14" s="34"/>
      <c r="T14" s="34"/>
      <c r="U14" s="62"/>
      <c r="V14" s="35"/>
    </row>
    <row r="15" spans="1:22" x14ac:dyDescent="0.25">
      <c r="A15" s="25" t="s">
        <v>60</v>
      </c>
      <c r="B15" s="26"/>
      <c r="C15" s="27"/>
      <c r="D15" s="28"/>
      <c r="E15" s="29"/>
      <c r="F15" s="110"/>
      <c r="G15" s="34"/>
      <c r="H15" s="34"/>
      <c r="I15" s="35"/>
      <c r="J15" s="62"/>
      <c r="K15" s="34"/>
      <c r="L15" s="34"/>
      <c r="M15" s="35"/>
      <c r="N15" s="34"/>
      <c r="O15" s="34"/>
      <c r="P15" s="34"/>
      <c r="Q15" s="34"/>
      <c r="R15" s="35"/>
      <c r="S15" s="34"/>
      <c r="T15" s="34"/>
      <c r="U15" s="62"/>
      <c r="V15" s="35"/>
    </row>
    <row r="16" spans="1:22" x14ac:dyDescent="0.25">
      <c r="A16" s="36" t="s">
        <v>61</v>
      </c>
      <c r="B16" s="37" t="s">
        <v>62</v>
      </c>
      <c r="C16" s="32"/>
      <c r="D16" s="33"/>
      <c r="E16" s="31">
        <v>100</v>
      </c>
      <c r="F16" s="110"/>
      <c r="G16" s="34"/>
      <c r="H16" s="34"/>
      <c r="I16" s="35"/>
      <c r="J16" s="62"/>
      <c r="K16" s="34"/>
      <c r="L16" s="34"/>
      <c r="M16" s="35"/>
      <c r="N16" s="34"/>
      <c r="O16" s="34"/>
      <c r="P16" s="34"/>
      <c r="Q16" s="34"/>
      <c r="R16" s="35"/>
      <c r="S16" s="34"/>
      <c r="T16" s="34"/>
      <c r="U16" s="62"/>
      <c r="V16" s="35"/>
    </row>
    <row r="17" spans="1:22" x14ac:dyDescent="0.25">
      <c r="A17" s="36" t="s">
        <v>63</v>
      </c>
      <c r="B17" s="37" t="s">
        <v>62</v>
      </c>
      <c r="C17" s="32" t="s">
        <v>64</v>
      </c>
      <c r="D17" s="34" t="s">
        <v>64</v>
      </c>
      <c r="E17" s="31"/>
      <c r="F17" s="110"/>
      <c r="G17" s="34"/>
      <c r="H17" s="34"/>
      <c r="I17" s="35"/>
      <c r="J17" s="62"/>
      <c r="K17" s="34"/>
      <c r="L17" s="34"/>
      <c r="M17" s="35"/>
      <c r="N17" s="34"/>
      <c r="O17" s="34"/>
      <c r="P17" s="34"/>
      <c r="Q17" s="34"/>
      <c r="R17" s="35"/>
      <c r="S17" s="34"/>
      <c r="T17" s="34"/>
      <c r="U17" s="62"/>
      <c r="V17" s="35"/>
    </row>
    <row r="18" spans="1:22" x14ac:dyDescent="0.25">
      <c r="A18" s="36" t="s">
        <v>65</v>
      </c>
      <c r="B18" s="37" t="s">
        <v>62</v>
      </c>
      <c r="C18" s="32"/>
      <c r="D18" s="33"/>
      <c r="E18" s="31">
        <v>100</v>
      </c>
      <c r="F18" s="110"/>
      <c r="G18" s="34"/>
      <c r="H18" s="34"/>
      <c r="I18" s="35"/>
      <c r="J18" s="62"/>
      <c r="K18" s="34"/>
      <c r="L18" s="34"/>
      <c r="M18" s="35"/>
      <c r="N18" s="34"/>
      <c r="O18" s="34"/>
      <c r="P18" s="34"/>
      <c r="Q18" s="34"/>
      <c r="R18" s="35"/>
      <c r="S18" s="34"/>
      <c r="T18" s="34"/>
      <c r="U18" s="62"/>
      <c r="V18" s="35"/>
    </row>
    <row r="19" spans="1:22" x14ac:dyDescent="0.25">
      <c r="A19" s="36" t="s">
        <v>66</v>
      </c>
      <c r="B19" s="37" t="s">
        <v>62</v>
      </c>
      <c r="C19" s="32" t="s">
        <v>67</v>
      </c>
      <c r="D19" s="34" t="s">
        <v>68</v>
      </c>
      <c r="E19" s="31"/>
      <c r="F19" s="110"/>
      <c r="G19" s="34"/>
      <c r="H19" s="34"/>
      <c r="I19" s="35"/>
      <c r="J19" s="62"/>
      <c r="K19" s="34"/>
      <c r="L19" s="34"/>
      <c r="M19" s="35"/>
      <c r="N19" s="34"/>
      <c r="O19" s="34"/>
      <c r="P19" s="34"/>
      <c r="Q19" s="34"/>
      <c r="R19" s="35"/>
      <c r="S19" s="34"/>
      <c r="T19" s="34"/>
      <c r="U19" s="62"/>
      <c r="V19" s="35"/>
    </row>
    <row r="20" spans="1:22" x14ac:dyDescent="0.25">
      <c r="A20" s="36" t="s">
        <v>69</v>
      </c>
      <c r="B20" s="37" t="s">
        <v>62</v>
      </c>
      <c r="C20" s="32"/>
      <c r="D20" s="33"/>
      <c r="E20" s="31">
        <v>1</v>
      </c>
      <c r="F20" s="110"/>
      <c r="G20" s="34"/>
      <c r="H20" s="34"/>
      <c r="I20" s="35"/>
      <c r="J20" s="62"/>
      <c r="K20" s="34"/>
      <c r="L20" s="34"/>
      <c r="M20" s="35"/>
      <c r="N20" s="34"/>
      <c r="O20" s="34"/>
      <c r="P20" s="34"/>
      <c r="Q20" s="34"/>
      <c r="R20" s="35"/>
      <c r="S20" s="34"/>
      <c r="T20" s="34"/>
      <c r="U20" s="62"/>
      <c r="V20" s="35"/>
    </row>
    <row r="21" spans="1:22" x14ac:dyDescent="0.25">
      <c r="A21" s="36" t="s">
        <v>70</v>
      </c>
      <c r="B21" s="37" t="s">
        <v>62</v>
      </c>
      <c r="C21" s="32">
        <v>0.34</v>
      </c>
      <c r="D21" s="33">
        <v>0.34</v>
      </c>
      <c r="E21" s="31"/>
      <c r="F21" s="110"/>
      <c r="G21" s="34"/>
      <c r="H21" s="34"/>
      <c r="I21" s="35"/>
      <c r="J21" s="62"/>
      <c r="K21" s="34"/>
      <c r="L21" s="34"/>
      <c r="M21" s="35"/>
      <c r="N21" s="34"/>
      <c r="O21" s="34"/>
      <c r="P21" s="34"/>
      <c r="Q21" s="34"/>
      <c r="R21" s="35"/>
      <c r="S21" s="34"/>
      <c r="T21" s="34"/>
      <c r="U21" s="62"/>
      <c r="V21" s="35"/>
    </row>
    <row r="22" spans="1:22" x14ac:dyDescent="0.25">
      <c r="A22" s="36"/>
      <c r="B22" s="37"/>
      <c r="C22" s="32"/>
      <c r="D22" s="33"/>
      <c r="E22" s="31"/>
      <c r="F22" s="110"/>
      <c r="G22" s="34"/>
      <c r="H22" s="34"/>
      <c r="I22" s="35"/>
      <c r="J22" s="62"/>
      <c r="K22" s="34"/>
      <c r="L22" s="34"/>
      <c r="M22" s="35"/>
      <c r="N22" s="34"/>
      <c r="O22" s="34"/>
      <c r="P22" s="34"/>
      <c r="Q22" s="34"/>
      <c r="R22" s="35"/>
      <c r="S22" s="34"/>
      <c r="T22" s="34"/>
      <c r="U22" s="62"/>
      <c r="V22" s="35"/>
    </row>
    <row r="23" spans="1:22" x14ac:dyDescent="0.25">
      <c r="A23" s="25" t="s">
        <v>71</v>
      </c>
      <c r="B23" s="39"/>
      <c r="C23" s="40"/>
      <c r="D23" s="41"/>
      <c r="E23" s="42"/>
      <c r="F23" s="110"/>
      <c r="G23" s="34"/>
      <c r="H23" s="34"/>
      <c r="I23" s="35"/>
      <c r="J23" s="62"/>
      <c r="K23" s="34"/>
      <c r="L23" s="34"/>
      <c r="M23" s="35"/>
      <c r="N23" s="34"/>
      <c r="O23" s="34"/>
      <c r="P23" s="34"/>
      <c r="Q23" s="34"/>
      <c r="R23" s="35"/>
      <c r="S23" s="34"/>
      <c r="T23" s="34"/>
      <c r="U23" s="62"/>
      <c r="V23" s="35"/>
    </row>
    <row r="24" spans="1:22" x14ac:dyDescent="0.25">
      <c r="A24" s="36" t="s">
        <v>72</v>
      </c>
      <c r="B24" s="39" t="s">
        <v>62</v>
      </c>
      <c r="C24" s="40">
        <v>3.8</v>
      </c>
      <c r="D24" s="41">
        <v>0.38</v>
      </c>
      <c r="E24" s="42"/>
      <c r="F24" s="110"/>
      <c r="G24" s="34"/>
      <c r="H24" s="34"/>
      <c r="I24" s="35"/>
      <c r="J24" s="62"/>
      <c r="K24" s="34"/>
      <c r="L24" s="34"/>
      <c r="M24" s="35"/>
      <c r="N24" s="34"/>
      <c r="O24" s="34"/>
      <c r="P24" s="34"/>
      <c r="Q24" s="34"/>
      <c r="R24" s="35"/>
      <c r="S24" s="34"/>
      <c r="T24" s="34"/>
      <c r="U24" s="62"/>
      <c r="V24" s="35"/>
    </row>
    <row r="25" spans="1:22" x14ac:dyDescent="0.25">
      <c r="A25" s="36" t="s">
        <v>74</v>
      </c>
      <c r="B25" s="39" t="s">
        <v>62</v>
      </c>
      <c r="C25" s="40">
        <v>2.2999999999999998</v>
      </c>
      <c r="D25" s="41">
        <v>0.23</v>
      </c>
      <c r="E25" s="42"/>
      <c r="F25" s="110"/>
      <c r="G25" s="34"/>
      <c r="H25" s="34"/>
      <c r="I25" s="35"/>
      <c r="J25" s="62"/>
      <c r="K25" s="34"/>
      <c r="L25" s="34"/>
      <c r="M25" s="35"/>
      <c r="N25" s="34"/>
      <c r="O25" s="34"/>
      <c r="P25" s="34"/>
      <c r="Q25" s="34"/>
      <c r="R25" s="35"/>
      <c r="S25" s="34"/>
      <c r="T25" s="34"/>
      <c r="U25" s="62"/>
      <c r="V25" s="35"/>
    </row>
    <row r="26" spans="1:22" x14ac:dyDescent="0.25">
      <c r="A26" s="36" t="s">
        <v>76</v>
      </c>
      <c r="B26" s="39" t="s">
        <v>62</v>
      </c>
      <c r="C26" s="40">
        <v>1.3</v>
      </c>
      <c r="D26" s="43">
        <v>1.3</v>
      </c>
      <c r="E26" s="42"/>
      <c r="F26" s="110"/>
      <c r="G26" s="34"/>
      <c r="H26" s="34"/>
      <c r="I26" s="35"/>
      <c r="J26" s="62"/>
      <c r="K26" s="34"/>
      <c r="L26" s="34"/>
      <c r="M26" s="35"/>
      <c r="N26" s="34"/>
      <c r="O26" s="34"/>
      <c r="P26" s="34"/>
      <c r="Q26" s="34"/>
      <c r="R26" s="35"/>
      <c r="S26" s="34"/>
      <c r="T26" s="34"/>
      <c r="U26" s="62"/>
      <c r="V26" s="35"/>
    </row>
    <row r="27" spans="1:22" x14ac:dyDescent="0.25">
      <c r="A27" s="36" t="s">
        <v>77</v>
      </c>
      <c r="B27" s="39" t="s">
        <v>62</v>
      </c>
      <c r="C27" s="40">
        <v>0.1</v>
      </c>
      <c r="D27" s="43">
        <v>0.1</v>
      </c>
      <c r="E27" s="42">
        <v>0.1</v>
      </c>
      <c r="F27" s="110"/>
      <c r="G27" s="34"/>
      <c r="H27" s="34"/>
      <c r="I27" s="35"/>
      <c r="J27" s="62"/>
      <c r="K27" s="34"/>
      <c r="L27" s="34"/>
      <c r="M27" s="35"/>
      <c r="N27" s="34"/>
      <c r="O27" s="34"/>
      <c r="P27" s="34"/>
      <c r="Q27" s="34"/>
      <c r="R27" s="35"/>
      <c r="S27" s="34"/>
      <c r="T27" s="34"/>
      <c r="U27" s="62"/>
      <c r="V27" s="35"/>
    </row>
    <row r="28" spans="1:22" x14ac:dyDescent="0.25">
      <c r="A28" s="44" t="s">
        <v>78</v>
      </c>
      <c r="B28" s="39" t="s">
        <v>62</v>
      </c>
      <c r="C28" s="40">
        <v>4.5999999999999999E-3</v>
      </c>
      <c r="D28" s="41">
        <v>1.6999999999999999E-3</v>
      </c>
      <c r="E28" s="42"/>
      <c r="F28" s="110"/>
      <c r="G28" s="34"/>
      <c r="H28" s="34"/>
      <c r="I28" s="35"/>
      <c r="J28" s="62"/>
      <c r="K28" s="34"/>
      <c r="L28" s="34"/>
      <c r="M28" s="35"/>
      <c r="N28" s="34"/>
      <c r="O28" s="34"/>
      <c r="P28" s="34"/>
      <c r="Q28" s="34"/>
      <c r="R28" s="35"/>
      <c r="S28" s="34"/>
      <c r="T28" s="34"/>
      <c r="U28" s="62"/>
      <c r="V28" s="35"/>
    </row>
    <row r="29" spans="1:22" x14ac:dyDescent="0.25">
      <c r="A29" s="36" t="s">
        <v>79</v>
      </c>
      <c r="B29" s="39" t="s">
        <v>62</v>
      </c>
      <c r="C29" s="40">
        <v>0.05</v>
      </c>
      <c r="D29" s="43">
        <v>0.05</v>
      </c>
      <c r="E29" s="42">
        <v>0.01</v>
      </c>
      <c r="F29" s="110"/>
      <c r="G29" s="34"/>
      <c r="H29" s="34"/>
      <c r="I29" s="35"/>
      <c r="J29" s="62"/>
      <c r="K29" s="34"/>
      <c r="L29" s="34"/>
      <c r="M29" s="35"/>
      <c r="N29" s="34"/>
      <c r="O29" s="34"/>
      <c r="P29" s="34"/>
      <c r="Q29" s="34"/>
      <c r="R29" s="35"/>
      <c r="S29" s="34"/>
      <c r="T29" s="34"/>
      <c r="U29" s="62"/>
      <c r="V29" s="35"/>
    </row>
    <row r="30" spans="1:22" x14ac:dyDescent="0.25">
      <c r="A30" s="36" t="s">
        <v>80</v>
      </c>
      <c r="B30" s="39" t="s">
        <v>62</v>
      </c>
      <c r="C30" s="40">
        <v>0.03</v>
      </c>
      <c r="D30" s="43">
        <v>0.03</v>
      </c>
      <c r="E30" s="696">
        <v>0.1</v>
      </c>
      <c r="F30" s="110"/>
      <c r="G30" s="34"/>
      <c r="H30" s="34"/>
      <c r="I30" s="35"/>
      <c r="J30" s="62"/>
      <c r="K30" s="34"/>
      <c r="L30" s="34"/>
      <c r="M30" s="35"/>
      <c r="N30" s="34"/>
      <c r="O30" s="34"/>
      <c r="P30" s="34"/>
      <c r="Q30" s="34"/>
      <c r="R30" s="35"/>
      <c r="S30" s="34"/>
      <c r="T30" s="34"/>
      <c r="U30" s="62"/>
      <c r="V30" s="35"/>
    </row>
    <row r="31" spans="1:22" x14ac:dyDescent="0.25">
      <c r="A31" s="36" t="s">
        <v>81</v>
      </c>
      <c r="B31" s="39" t="s">
        <v>62</v>
      </c>
      <c r="C31" s="697">
        <v>2E-3</v>
      </c>
      <c r="D31" s="698">
        <v>2E-3</v>
      </c>
      <c r="E31" s="696"/>
      <c r="F31" s="110"/>
      <c r="G31" s="34"/>
      <c r="H31" s="34"/>
      <c r="I31" s="35"/>
      <c r="J31" s="62"/>
      <c r="K31" s="34"/>
      <c r="L31" s="34"/>
      <c r="M31" s="35"/>
      <c r="N31" s="34"/>
      <c r="O31" s="34"/>
      <c r="P31" s="34"/>
      <c r="Q31" s="34"/>
      <c r="R31" s="35"/>
      <c r="S31" s="34"/>
      <c r="T31" s="34"/>
      <c r="U31" s="62"/>
      <c r="V31" s="35"/>
    </row>
    <row r="32" spans="1:22" x14ac:dyDescent="0.25">
      <c r="A32" s="36" t="s">
        <v>82</v>
      </c>
      <c r="B32" s="39" t="s">
        <v>62</v>
      </c>
      <c r="C32" s="697"/>
      <c r="D32" s="698"/>
      <c r="E32" s="696"/>
      <c r="F32" s="110"/>
      <c r="G32" s="34"/>
      <c r="H32" s="34"/>
      <c r="I32" s="35"/>
      <c r="J32" s="62"/>
      <c r="K32" s="34"/>
      <c r="L32" s="34"/>
      <c r="M32" s="35"/>
      <c r="N32" s="34"/>
      <c r="O32" s="34"/>
      <c r="P32" s="34"/>
      <c r="Q32" s="34"/>
      <c r="R32" s="35"/>
      <c r="S32" s="34"/>
      <c r="T32" s="34"/>
      <c r="U32" s="62"/>
      <c r="V32" s="35"/>
    </row>
    <row r="33" spans="1:22" x14ac:dyDescent="0.25">
      <c r="A33" s="36" t="s">
        <v>83</v>
      </c>
      <c r="B33" s="39" t="s">
        <v>62</v>
      </c>
      <c r="C33" s="40"/>
      <c r="D33" s="41"/>
      <c r="E33" s="42"/>
      <c r="F33" s="110"/>
      <c r="G33" s="34"/>
      <c r="H33" s="34"/>
      <c r="I33" s="35"/>
      <c r="J33" s="62"/>
      <c r="K33" s="34"/>
      <c r="L33" s="34"/>
      <c r="M33" s="35"/>
      <c r="N33" s="34"/>
      <c r="O33" s="34"/>
      <c r="P33" s="34"/>
      <c r="Q33" s="34"/>
      <c r="R33" s="35"/>
      <c r="S33" s="34"/>
      <c r="T33" s="34"/>
      <c r="U33" s="62"/>
      <c r="V33" s="35"/>
    </row>
    <row r="34" spans="1:22" x14ac:dyDescent="0.25">
      <c r="A34" s="44"/>
      <c r="B34" s="39"/>
      <c r="C34" s="40"/>
      <c r="D34" s="41"/>
      <c r="E34" s="42"/>
      <c r="F34" s="113"/>
      <c r="G34" s="43"/>
      <c r="H34" s="43"/>
      <c r="I34" s="35"/>
      <c r="J34" s="62"/>
      <c r="K34" s="34"/>
      <c r="L34" s="34"/>
      <c r="M34" s="35"/>
      <c r="N34" s="34"/>
      <c r="O34" s="34"/>
      <c r="P34" s="34"/>
      <c r="Q34" s="34"/>
      <c r="R34" s="35"/>
      <c r="S34" s="34"/>
      <c r="T34" s="34"/>
      <c r="U34" s="62"/>
      <c r="V34" s="35"/>
    </row>
    <row r="35" spans="1:22" x14ac:dyDescent="0.25">
      <c r="A35" s="25" t="s">
        <v>84</v>
      </c>
      <c r="B35" s="39"/>
      <c r="C35" s="40"/>
      <c r="D35" s="41"/>
      <c r="E35" s="42" t="s">
        <v>85</v>
      </c>
      <c r="F35" s="113"/>
      <c r="G35" s="43"/>
      <c r="H35" s="43"/>
      <c r="I35" s="35"/>
      <c r="J35" s="62"/>
      <c r="K35" s="34"/>
      <c r="L35" s="34"/>
      <c r="M35" s="35"/>
      <c r="N35" s="34"/>
      <c r="O35" s="34"/>
      <c r="P35" s="34"/>
      <c r="Q35" s="34"/>
      <c r="R35" s="35"/>
      <c r="S35" s="34"/>
      <c r="T35" s="34"/>
      <c r="U35" s="62"/>
      <c r="V35" s="35"/>
    </row>
    <row r="36" spans="1:22" x14ac:dyDescent="0.25">
      <c r="A36" s="36" t="s">
        <v>86</v>
      </c>
      <c r="B36" s="39" t="s">
        <v>62</v>
      </c>
      <c r="C36" s="40">
        <v>2.2999999999999998</v>
      </c>
      <c r="D36" s="41">
        <v>0.23</v>
      </c>
      <c r="E36" s="42"/>
      <c r="F36" s="113"/>
      <c r="G36" s="43"/>
      <c r="H36" s="43"/>
      <c r="I36" s="35"/>
      <c r="J36" s="62"/>
      <c r="K36" s="34"/>
      <c r="L36" s="34"/>
      <c r="M36" s="35"/>
      <c r="N36" s="34"/>
      <c r="O36" s="34"/>
      <c r="P36" s="34"/>
      <c r="Q36" s="34"/>
      <c r="R36" s="35"/>
      <c r="S36" s="34"/>
      <c r="T36" s="34"/>
      <c r="U36" s="62"/>
      <c r="V36" s="35"/>
    </row>
    <row r="37" spans="1:22" x14ac:dyDescent="0.25">
      <c r="A37" s="36" t="s">
        <v>88</v>
      </c>
      <c r="B37" s="39" t="s">
        <v>62</v>
      </c>
      <c r="C37" s="40">
        <v>7.5</v>
      </c>
      <c r="D37" s="41">
        <v>0.75</v>
      </c>
      <c r="E37" s="42"/>
      <c r="F37" s="113"/>
      <c r="G37" s="43"/>
      <c r="H37" s="43"/>
      <c r="I37" s="35"/>
      <c r="J37" s="62"/>
      <c r="K37" s="34"/>
      <c r="L37" s="34"/>
      <c r="M37" s="35"/>
      <c r="N37" s="34"/>
      <c r="O37" s="34"/>
      <c r="P37" s="34"/>
      <c r="Q37" s="34"/>
      <c r="R37" s="35"/>
      <c r="S37" s="34"/>
      <c r="T37" s="34"/>
      <c r="U37" s="62"/>
      <c r="V37" s="35"/>
    </row>
    <row r="38" spans="1:22" x14ac:dyDescent="0.25">
      <c r="A38" s="36" t="s">
        <v>89</v>
      </c>
      <c r="B38" s="39" t="s">
        <v>62</v>
      </c>
      <c r="C38" s="40">
        <v>1.3</v>
      </c>
      <c r="D38" s="41">
        <v>1.3</v>
      </c>
      <c r="E38" s="42">
        <v>1</v>
      </c>
      <c r="F38" s="113"/>
      <c r="G38" s="43"/>
      <c r="H38" s="43"/>
      <c r="I38" s="35"/>
      <c r="J38" s="62"/>
      <c r="K38" s="34"/>
      <c r="L38" s="34"/>
      <c r="M38" s="35"/>
      <c r="N38" s="34"/>
      <c r="O38" s="34"/>
      <c r="P38" s="34"/>
      <c r="Q38" s="34"/>
      <c r="R38" s="35"/>
      <c r="S38" s="34"/>
      <c r="T38" s="34"/>
      <c r="U38" s="62"/>
      <c r="V38" s="35"/>
    </row>
    <row r="39" spans="1:22" x14ac:dyDescent="0.25">
      <c r="A39" s="36" t="s">
        <v>90</v>
      </c>
      <c r="B39" s="39" t="s">
        <v>62</v>
      </c>
      <c r="C39" s="40">
        <v>0.7</v>
      </c>
      <c r="D39" s="41">
        <v>7.0000000000000007E-2</v>
      </c>
      <c r="E39" s="42"/>
      <c r="F39" s="113"/>
      <c r="G39" s="43"/>
      <c r="H39" s="43"/>
      <c r="I39" s="35"/>
      <c r="J39" s="62"/>
      <c r="K39" s="34"/>
      <c r="L39" s="34"/>
      <c r="M39" s="35"/>
      <c r="N39" s="34"/>
      <c r="O39" s="34"/>
      <c r="P39" s="34"/>
      <c r="Q39" s="34"/>
      <c r="R39" s="35"/>
      <c r="S39" s="34"/>
      <c r="T39" s="34"/>
      <c r="U39" s="62"/>
      <c r="V39" s="35"/>
    </row>
    <row r="40" spans="1:22" x14ac:dyDescent="0.25">
      <c r="A40" s="36"/>
      <c r="B40" s="39"/>
      <c r="C40" s="40"/>
      <c r="D40" s="41"/>
      <c r="E40" s="42"/>
      <c r="F40" s="113"/>
      <c r="G40" s="43"/>
      <c r="H40" s="43"/>
      <c r="I40" s="35"/>
      <c r="J40" s="62"/>
      <c r="K40" s="34"/>
      <c r="L40" s="34"/>
      <c r="M40" s="35"/>
      <c r="N40" s="34"/>
      <c r="O40" s="34"/>
      <c r="P40" s="34"/>
      <c r="Q40" s="34"/>
      <c r="R40" s="35"/>
      <c r="S40" s="34"/>
      <c r="T40" s="34"/>
      <c r="U40" s="62"/>
      <c r="V40" s="35"/>
    </row>
    <row r="41" spans="1:22" x14ac:dyDescent="0.25">
      <c r="A41" s="25" t="s">
        <v>91</v>
      </c>
      <c r="B41" s="39"/>
      <c r="C41" s="40"/>
      <c r="D41" s="41"/>
      <c r="E41" s="42"/>
      <c r="F41" s="113"/>
      <c r="G41" s="43"/>
      <c r="H41" s="43"/>
      <c r="I41" s="35"/>
      <c r="J41" s="62"/>
      <c r="K41" s="34"/>
      <c r="L41" s="34"/>
      <c r="M41" s="35"/>
      <c r="N41" s="34"/>
      <c r="O41" s="34"/>
      <c r="P41" s="34"/>
      <c r="Q41" s="34"/>
      <c r="R41" s="35"/>
      <c r="S41" s="34"/>
      <c r="T41" s="34"/>
      <c r="U41" s="62"/>
      <c r="V41" s="35"/>
    </row>
    <row r="42" spans="1:22" x14ac:dyDescent="0.25">
      <c r="A42" s="36" t="s">
        <v>92</v>
      </c>
      <c r="B42" s="39" t="s">
        <v>62</v>
      </c>
      <c r="C42" s="40">
        <v>0.1</v>
      </c>
      <c r="D42" s="41">
        <v>0.01</v>
      </c>
      <c r="E42" s="42"/>
      <c r="F42" s="113"/>
      <c r="G42" s="43"/>
      <c r="H42" s="43"/>
      <c r="I42" s="35"/>
      <c r="J42" s="62"/>
      <c r="K42" s="34"/>
      <c r="L42" s="34"/>
      <c r="M42" s="35"/>
      <c r="N42" s="34"/>
      <c r="O42" s="34"/>
      <c r="P42" s="34"/>
      <c r="Q42" s="34"/>
      <c r="R42" s="35"/>
      <c r="S42" s="34"/>
      <c r="T42" s="78"/>
      <c r="U42" s="62"/>
      <c r="V42" s="35"/>
    </row>
    <row r="43" spans="1:22" s="37" customFormat="1" x14ac:dyDescent="0.25">
      <c r="A43" s="36"/>
      <c r="C43" s="32"/>
      <c r="D43" s="33"/>
      <c r="E43" s="31"/>
      <c r="F43" s="110"/>
      <c r="G43" s="34"/>
      <c r="H43" s="34"/>
      <c r="I43" s="35"/>
      <c r="J43" s="62"/>
      <c r="K43" s="34"/>
      <c r="L43" s="34"/>
      <c r="M43" s="35"/>
      <c r="N43" s="34"/>
      <c r="O43" s="34"/>
      <c r="P43" s="34"/>
      <c r="Q43" s="34"/>
      <c r="R43" s="35"/>
      <c r="S43" s="34"/>
      <c r="T43" s="34"/>
      <c r="U43" s="62"/>
      <c r="V43" s="35"/>
    </row>
    <row r="44" spans="1:22" x14ac:dyDescent="0.25">
      <c r="A44" s="25" t="s">
        <v>93</v>
      </c>
      <c r="B44" s="37"/>
      <c r="C44" s="32"/>
      <c r="D44" s="33"/>
      <c r="E44" s="31" t="s">
        <v>94</v>
      </c>
      <c r="F44" s="110"/>
      <c r="G44" s="34"/>
      <c r="H44" s="34"/>
      <c r="I44" s="35"/>
      <c r="J44" s="62"/>
      <c r="K44" s="34"/>
      <c r="L44" s="34"/>
      <c r="M44" s="35"/>
      <c r="N44" s="34"/>
      <c r="O44" s="34"/>
      <c r="P44" s="34"/>
      <c r="Q44" s="34"/>
      <c r="R44" s="35"/>
      <c r="S44" s="34"/>
      <c r="T44" s="34"/>
      <c r="U44" s="62"/>
      <c r="V44" s="35"/>
    </row>
    <row r="45" spans="1:22" x14ac:dyDescent="0.25">
      <c r="A45" s="36" t="s">
        <v>95</v>
      </c>
      <c r="B45" s="37" t="s">
        <v>62</v>
      </c>
      <c r="C45" s="32">
        <v>78</v>
      </c>
      <c r="D45" s="33">
        <v>7.8</v>
      </c>
      <c r="E45" s="31">
        <v>0.1</v>
      </c>
      <c r="F45" s="110"/>
      <c r="G45" s="34"/>
      <c r="H45" s="34"/>
      <c r="I45" s="35"/>
      <c r="J45" s="62"/>
      <c r="K45" s="34"/>
      <c r="L45" s="34"/>
      <c r="M45" s="35"/>
      <c r="N45" s="34"/>
      <c r="O45" s="34"/>
      <c r="P45" s="34"/>
      <c r="Q45" s="34"/>
      <c r="R45" s="35"/>
      <c r="S45" s="34"/>
      <c r="T45" s="34"/>
      <c r="U45" s="62"/>
      <c r="V45" s="35"/>
    </row>
    <row r="46" spans="1:22" x14ac:dyDescent="0.25">
      <c r="A46" s="36" t="s">
        <v>96</v>
      </c>
      <c r="B46" s="37" t="s">
        <v>62</v>
      </c>
      <c r="C46" s="32">
        <v>0.3</v>
      </c>
      <c r="D46" s="33">
        <v>0.3</v>
      </c>
      <c r="E46" s="31">
        <v>0.1</v>
      </c>
      <c r="F46" s="110"/>
      <c r="G46" s="34"/>
      <c r="H46" s="34"/>
      <c r="I46" s="35"/>
      <c r="J46" s="62"/>
      <c r="K46" s="34"/>
      <c r="L46" s="34"/>
      <c r="M46" s="35"/>
      <c r="N46" s="34"/>
      <c r="O46" s="34"/>
      <c r="P46" s="34"/>
      <c r="Q46" s="34"/>
      <c r="R46" s="35"/>
      <c r="S46" s="34"/>
      <c r="T46" s="34"/>
      <c r="U46" s="62"/>
      <c r="V46" s="35"/>
    </row>
    <row r="47" spans="1:22" x14ac:dyDescent="0.25">
      <c r="A47" s="36" t="s">
        <v>98</v>
      </c>
      <c r="B47" s="37" t="s">
        <v>62</v>
      </c>
      <c r="C47" s="32">
        <v>18</v>
      </c>
      <c r="D47" s="33">
        <v>1.8</v>
      </c>
      <c r="E47" s="31">
        <v>0.1</v>
      </c>
      <c r="F47" s="110"/>
      <c r="G47" s="34"/>
      <c r="H47" s="34"/>
      <c r="I47" s="35"/>
      <c r="J47" s="62"/>
      <c r="K47" s="34"/>
      <c r="L47" s="34"/>
      <c r="M47" s="35"/>
      <c r="N47" s="34"/>
      <c r="O47" s="34"/>
      <c r="P47" s="34"/>
      <c r="Q47" s="34"/>
      <c r="R47" s="35"/>
      <c r="S47" s="34"/>
      <c r="T47" s="34"/>
      <c r="U47" s="62"/>
      <c r="V47" s="35"/>
    </row>
    <row r="48" spans="1:22" x14ac:dyDescent="0.25">
      <c r="A48" s="36" t="s">
        <v>99</v>
      </c>
      <c r="B48" s="37" t="s">
        <v>62</v>
      </c>
      <c r="C48" s="32"/>
      <c r="D48" s="33"/>
      <c r="E48" s="31">
        <v>0.1</v>
      </c>
      <c r="F48" s="110"/>
      <c r="G48" s="34"/>
      <c r="H48" s="34"/>
      <c r="I48" s="35"/>
      <c r="J48" s="62"/>
      <c r="K48" s="34"/>
      <c r="L48" s="34"/>
      <c r="M48" s="35"/>
      <c r="N48" s="34"/>
      <c r="O48" s="34"/>
      <c r="P48" s="34"/>
      <c r="Q48" s="34"/>
      <c r="R48" s="35"/>
      <c r="S48" s="34"/>
      <c r="T48" s="34"/>
      <c r="U48" s="62"/>
      <c r="V48" s="35"/>
    </row>
    <row r="49" spans="1:22" x14ac:dyDescent="0.25">
      <c r="A49" s="24" t="s">
        <v>100</v>
      </c>
      <c r="B49" s="21" t="s">
        <v>62</v>
      </c>
      <c r="C49" s="17"/>
      <c r="D49" s="18"/>
      <c r="E49" s="19">
        <v>0.1</v>
      </c>
      <c r="F49" s="114"/>
      <c r="G49" s="115"/>
      <c r="H49" s="115"/>
      <c r="I49" s="116"/>
      <c r="J49" s="117"/>
      <c r="K49" s="115"/>
      <c r="L49" s="115"/>
      <c r="M49" s="116"/>
      <c r="N49" s="115"/>
      <c r="O49" s="115"/>
      <c r="P49" s="115"/>
      <c r="Q49" s="115"/>
      <c r="R49" s="116"/>
      <c r="S49" s="115"/>
      <c r="T49" s="115"/>
      <c r="U49" s="117"/>
      <c r="V49" s="116"/>
    </row>
    <row r="52" spans="1:22" x14ac:dyDescent="0.25">
      <c r="A52" t="s">
        <v>101</v>
      </c>
    </row>
    <row r="53" spans="1:22" x14ac:dyDescent="0.25">
      <c r="A53" t="s">
        <v>102</v>
      </c>
    </row>
    <row r="54" spans="1:22" x14ac:dyDescent="0.25">
      <c r="A54" t="s">
        <v>103</v>
      </c>
    </row>
    <row r="56" spans="1:22" x14ac:dyDescent="0.25">
      <c r="A56" s="47" t="s">
        <v>104</v>
      </c>
    </row>
    <row r="57" spans="1:22" x14ac:dyDescent="0.25">
      <c r="A57" t="s">
        <v>105</v>
      </c>
      <c r="B57" s="48"/>
    </row>
    <row r="58" spans="1:22" x14ac:dyDescent="0.25">
      <c r="A58" t="s">
        <v>106</v>
      </c>
      <c r="B58" s="49"/>
    </row>
    <row r="59" spans="1:22" x14ac:dyDescent="0.25">
      <c r="A59" t="s">
        <v>107</v>
      </c>
      <c r="B59" s="50"/>
    </row>
  </sheetData>
  <mergeCells count="9">
    <mergeCell ref="N1:R1"/>
    <mergeCell ref="S1:T1"/>
    <mergeCell ref="U1:V1"/>
    <mergeCell ref="E30:E32"/>
    <mergeCell ref="C31:C32"/>
    <mergeCell ref="D31:D32"/>
    <mergeCell ref="C1:E1"/>
    <mergeCell ref="G1:I1"/>
    <mergeCell ref="J1:M1"/>
  </mergeCells>
  <pageMargins left="0.70866141732283472" right="0.70866141732283472" top="0.74803149606299213" bottom="0.74803149606299213" header="0.31496062992125984" footer="0.31496062992125984"/>
  <pageSetup paperSize="8" scale="46" orientation="landscape"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4:D36"/>
  <sheetViews>
    <sheetView workbookViewId="0">
      <selection activeCell="L20" sqref="L20"/>
    </sheetView>
  </sheetViews>
  <sheetFormatPr defaultRowHeight="15" x14ac:dyDescent="0.25"/>
  <cols>
    <col min="1" max="1" width="41.5703125" customWidth="1"/>
    <col min="2" max="2" width="16.28515625" bestFit="1" customWidth="1"/>
    <col min="3" max="3" width="17.42578125" customWidth="1"/>
    <col min="4" max="4" width="4.7109375" customWidth="1"/>
  </cols>
  <sheetData>
    <row r="4" spans="1:4" ht="15.75" thickBot="1" x14ac:dyDescent="0.3"/>
    <row r="5" spans="1:4" x14ac:dyDescent="0.25">
      <c r="A5" s="144"/>
      <c r="B5" s="145"/>
      <c r="C5" s="145"/>
      <c r="D5" s="146"/>
    </row>
    <row r="6" spans="1:4" ht="31.5" x14ac:dyDescent="0.25">
      <c r="A6" s="147" t="s">
        <v>7</v>
      </c>
      <c r="B6" s="163" t="s">
        <v>261</v>
      </c>
      <c r="C6" s="162" t="s">
        <v>262</v>
      </c>
      <c r="D6" s="149"/>
    </row>
    <row r="7" spans="1:4" x14ac:dyDescent="0.25">
      <c r="A7" s="150"/>
      <c r="B7" s="139"/>
      <c r="C7" s="139"/>
      <c r="D7" s="151"/>
    </row>
    <row r="8" spans="1:4" x14ac:dyDescent="0.25">
      <c r="A8" s="150" t="s">
        <v>240</v>
      </c>
      <c r="B8" s="142">
        <v>1</v>
      </c>
      <c r="C8" s="142">
        <v>0.1</v>
      </c>
      <c r="D8" s="151"/>
    </row>
    <row r="9" spans="1:4" x14ac:dyDescent="0.25">
      <c r="A9" s="150" t="s">
        <v>241</v>
      </c>
      <c r="B9" s="142"/>
      <c r="C9" s="142"/>
      <c r="D9" s="151"/>
    </row>
    <row r="10" spans="1:4" x14ac:dyDescent="0.25">
      <c r="A10" s="150" t="s">
        <v>242</v>
      </c>
      <c r="B10" s="142"/>
      <c r="C10" s="142"/>
      <c r="D10" s="151"/>
    </row>
    <row r="11" spans="1:4" x14ac:dyDescent="0.25">
      <c r="A11" s="150" t="s">
        <v>15</v>
      </c>
      <c r="B11" s="142"/>
      <c r="C11" s="142"/>
      <c r="D11" s="151"/>
    </row>
    <row r="12" spans="1:4" x14ac:dyDescent="0.25">
      <c r="A12" s="150" t="s">
        <v>243</v>
      </c>
      <c r="B12" s="142">
        <v>0.05</v>
      </c>
      <c r="C12" s="142">
        <v>0.9</v>
      </c>
      <c r="D12" s="151"/>
    </row>
    <row r="13" spans="1:4" x14ac:dyDescent="0.25">
      <c r="A13" s="150" t="s">
        <v>244</v>
      </c>
      <c r="B13" s="142">
        <v>0.05</v>
      </c>
      <c r="C13" s="142">
        <v>0.9</v>
      </c>
      <c r="D13" s="151"/>
    </row>
    <row r="14" spans="1:4" x14ac:dyDescent="0.25">
      <c r="A14" s="150" t="s">
        <v>245</v>
      </c>
      <c r="B14" s="142">
        <v>0.6</v>
      </c>
      <c r="C14" s="142">
        <v>0.8</v>
      </c>
      <c r="D14" s="151"/>
    </row>
    <row r="15" spans="1:4" x14ac:dyDescent="0.25">
      <c r="A15" s="150" t="s">
        <v>246</v>
      </c>
      <c r="B15" s="142">
        <v>0.6</v>
      </c>
      <c r="C15" s="142">
        <v>0.8</v>
      </c>
      <c r="D15" s="151"/>
    </row>
    <row r="16" spans="1:4" x14ac:dyDescent="0.25">
      <c r="A16" s="150" t="s">
        <v>247</v>
      </c>
      <c r="B16" s="142">
        <v>0.6</v>
      </c>
      <c r="C16" s="142">
        <v>0.8</v>
      </c>
      <c r="D16" s="151"/>
    </row>
    <row r="17" spans="1:4" x14ac:dyDescent="0.25">
      <c r="A17" s="150" t="s">
        <v>248</v>
      </c>
      <c r="B17" s="142">
        <v>0.6</v>
      </c>
      <c r="C17" s="142">
        <v>0.8</v>
      </c>
      <c r="D17" s="151"/>
    </row>
    <row r="18" spans="1:4" x14ac:dyDescent="0.25">
      <c r="A18" s="150" t="s">
        <v>249</v>
      </c>
      <c r="B18" s="142">
        <v>0.6</v>
      </c>
      <c r="C18" s="142">
        <v>0.8</v>
      </c>
      <c r="D18" s="151"/>
    </row>
    <row r="19" spans="1:4" x14ac:dyDescent="0.25">
      <c r="A19" s="150" t="s">
        <v>5</v>
      </c>
      <c r="B19" s="142"/>
      <c r="C19" s="142"/>
      <c r="D19" s="151"/>
    </row>
    <row r="20" spans="1:4" x14ac:dyDescent="0.25">
      <c r="A20" s="150" t="s">
        <v>250</v>
      </c>
      <c r="B20" s="142"/>
      <c r="C20" s="142"/>
      <c r="D20" s="151"/>
    </row>
    <row r="21" spans="1:4" x14ac:dyDescent="0.25">
      <c r="A21" s="150" t="s">
        <v>251</v>
      </c>
      <c r="B21" s="142"/>
      <c r="C21" s="142"/>
      <c r="D21" s="151"/>
    </row>
    <row r="22" spans="1:4" x14ac:dyDescent="0.25">
      <c r="A22" s="150" t="s">
        <v>252</v>
      </c>
      <c r="B22" s="142"/>
      <c r="C22" s="142"/>
      <c r="D22" s="151"/>
    </row>
    <row r="23" spans="1:4" x14ac:dyDescent="0.25">
      <c r="A23" s="150"/>
      <c r="B23" s="142"/>
      <c r="C23" s="142"/>
      <c r="D23" s="151"/>
    </row>
    <row r="24" spans="1:4" x14ac:dyDescent="0.25">
      <c r="A24" s="150"/>
      <c r="B24" s="142"/>
      <c r="C24" s="142"/>
      <c r="D24" s="151"/>
    </row>
    <row r="25" spans="1:4" x14ac:dyDescent="0.25">
      <c r="A25" s="150"/>
      <c r="B25" s="142"/>
      <c r="C25" s="142"/>
      <c r="D25" s="151"/>
    </row>
    <row r="26" spans="1:4" x14ac:dyDescent="0.25">
      <c r="A26" s="150"/>
      <c r="B26" s="142"/>
      <c r="C26" s="142"/>
      <c r="D26" s="151"/>
    </row>
    <row r="27" spans="1:4" ht="15.75" thickBot="1" x14ac:dyDescent="0.3">
      <c r="A27" s="152"/>
      <c r="B27" s="153"/>
      <c r="C27" s="153"/>
      <c r="D27" s="154"/>
    </row>
    <row r="31" spans="1:4" ht="15.75" thickBot="1" x14ac:dyDescent="0.3"/>
    <row r="32" spans="1:4" ht="26.25" thickBot="1" x14ac:dyDescent="0.3">
      <c r="A32" s="158" t="s">
        <v>7</v>
      </c>
      <c r="B32" s="159" t="s">
        <v>261</v>
      </c>
      <c r="C32" s="159" t="s">
        <v>262</v>
      </c>
    </row>
    <row r="33" spans="1:3" ht="15.75" thickBot="1" x14ac:dyDescent="0.3">
      <c r="A33" s="160" t="s">
        <v>263</v>
      </c>
      <c r="B33" s="161">
        <v>0.05</v>
      </c>
      <c r="C33" s="161">
        <v>0.9</v>
      </c>
    </row>
    <row r="34" spans="1:3" ht="15.75" thickBot="1" x14ac:dyDescent="0.3">
      <c r="A34" s="160" t="s">
        <v>264</v>
      </c>
      <c r="B34" s="161">
        <v>0.6</v>
      </c>
      <c r="C34" s="161">
        <v>0.8</v>
      </c>
    </row>
    <row r="35" spans="1:3" ht="15.75" thickBot="1" x14ac:dyDescent="0.3">
      <c r="A35" s="160" t="s">
        <v>265</v>
      </c>
      <c r="B35" s="161">
        <v>1</v>
      </c>
      <c r="C35" s="161">
        <v>0.1</v>
      </c>
    </row>
    <row r="36" spans="1:3" ht="15.75" thickBot="1" x14ac:dyDescent="0.3">
      <c r="A36" s="160" t="s">
        <v>266</v>
      </c>
      <c r="B36" s="161">
        <v>0.6</v>
      </c>
      <c r="C36" s="161">
        <v>0.25</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B2:B4"/>
  <sheetViews>
    <sheetView zoomScale="90" zoomScaleNormal="90" workbookViewId="0">
      <selection activeCell="C19" sqref="C19"/>
    </sheetView>
  </sheetViews>
  <sheetFormatPr defaultColWidth="9.140625" defaultRowHeight="15" x14ac:dyDescent="0.25"/>
  <cols>
    <col min="1" max="1" width="9.140625" style="135"/>
    <col min="2" max="2" width="89" style="135" customWidth="1"/>
    <col min="3" max="16384" width="9.140625" style="135"/>
  </cols>
  <sheetData>
    <row r="2" spans="2:2" ht="21" x14ac:dyDescent="0.35">
      <c r="B2" s="141" t="s">
        <v>509</v>
      </c>
    </row>
    <row r="3" spans="2:2" x14ac:dyDescent="0.25">
      <c r="B3" s="293" t="s">
        <v>511</v>
      </c>
    </row>
    <row r="4" spans="2:2" x14ac:dyDescent="0.25">
      <c r="B4" s="293" t="s">
        <v>510</v>
      </c>
    </row>
  </sheetData>
  <sheetProtection algorithmName="SHA-512" hashValue="v6zP0e7yNgPgIOoR+4/MvPAfNS2PUtvK/KUBDE+DP7uUtkHL0GJX8XMm6SrVXHnt9SgpaN+1uM8l7289VMSDiA==" saltValue="7e6UU3YxBn/kp6WqkEhQ5A==" spinCount="100000" sheet="1" objects="1" scenarios="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B2:T63"/>
  <sheetViews>
    <sheetView zoomScale="90" zoomScaleNormal="90" workbookViewId="0">
      <selection activeCell="F5" sqref="F5"/>
    </sheetView>
  </sheetViews>
  <sheetFormatPr defaultColWidth="9.140625" defaultRowHeight="15" x14ac:dyDescent="0.25"/>
  <cols>
    <col min="1" max="1" width="4.7109375" style="135" customWidth="1"/>
    <col min="2" max="2" width="45.140625" style="135" customWidth="1"/>
    <col min="3" max="3" width="14.28515625" style="135" customWidth="1"/>
    <col min="4" max="4" width="15" style="135" customWidth="1"/>
    <col min="5" max="5" width="4.7109375" style="135" customWidth="1"/>
    <col min="6" max="6" width="9.140625" style="135"/>
    <col min="7" max="7" width="24.42578125" style="135" customWidth="1"/>
    <col min="8" max="8" width="8" style="135" customWidth="1"/>
    <col min="9" max="10" width="14.7109375" style="135" customWidth="1"/>
    <col min="11" max="11" width="14.7109375" style="320" customWidth="1"/>
    <col min="12" max="12" width="3.7109375" style="135" customWidth="1"/>
    <col min="13" max="15" width="14.7109375" style="135" customWidth="1"/>
    <col min="16" max="16" width="3.7109375" style="135" customWidth="1"/>
    <col min="17" max="17" width="14.7109375" style="135" customWidth="1"/>
    <col min="18" max="18" width="17" style="135" bestFit="1" customWidth="1"/>
    <col min="19" max="19" width="14.7109375" style="135" customWidth="1"/>
    <col min="20" max="20" width="3.7109375" style="135" customWidth="1"/>
    <col min="21" max="21" width="4.7109375" style="135" customWidth="1"/>
    <col min="22" max="16384" width="9.140625" style="135"/>
  </cols>
  <sheetData>
    <row r="2" spans="2:20" ht="21" x14ac:dyDescent="0.35">
      <c r="B2" s="141" t="s">
        <v>513</v>
      </c>
    </row>
    <row r="3" spans="2:20" x14ac:dyDescent="0.25">
      <c r="B3" s="293" t="s">
        <v>512</v>
      </c>
    </row>
    <row r="4" spans="2:20" x14ac:dyDescent="0.25">
      <c r="B4" s="293" t="s">
        <v>394</v>
      </c>
    </row>
    <row r="5" spans="2:20" x14ac:dyDescent="0.25">
      <c r="B5" s="293" t="s">
        <v>631</v>
      </c>
    </row>
    <row r="6" spans="2:20" x14ac:dyDescent="0.25">
      <c r="B6" s="293" t="s">
        <v>395</v>
      </c>
    </row>
    <row r="7" spans="2:20" ht="15.75" thickBot="1" x14ac:dyDescent="0.3"/>
    <row r="8" spans="2:20" x14ac:dyDescent="0.25">
      <c r="B8" s="144"/>
      <c r="C8" s="145"/>
      <c r="D8" s="145"/>
      <c r="E8" s="146"/>
      <c r="G8" s="144"/>
      <c r="H8" s="145"/>
      <c r="I8" s="145"/>
      <c r="J8" s="145"/>
      <c r="K8" s="321"/>
      <c r="L8" s="145"/>
      <c r="M8" s="145"/>
      <c r="N8" s="145"/>
      <c r="O8" s="145"/>
      <c r="P8" s="145"/>
      <c r="Q8" s="145"/>
      <c r="R8" s="145"/>
      <c r="S8" s="145"/>
      <c r="T8" s="146"/>
    </row>
    <row r="9" spans="2:20" s="137" customFormat="1" ht="18.75" x14ac:dyDescent="0.3">
      <c r="B9" s="147" t="s">
        <v>7</v>
      </c>
      <c r="C9" s="619" t="s">
        <v>430</v>
      </c>
      <c r="D9" s="619" t="s">
        <v>382</v>
      </c>
      <c r="E9" s="149"/>
      <c r="G9" s="147"/>
      <c r="H9" s="148"/>
      <c r="I9" s="623" t="s">
        <v>254</v>
      </c>
      <c r="J9" s="623"/>
      <c r="K9" s="623"/>
      <c r="L9" s="155"/>
      <c r="M9" s="623" t="s">
        <v>255</v>
      </c>
      <c r="N9" s="623"/>
      <c r="O9" s="623"/>
      <c r="P9" s="155"/>
      <c r="Q9" s="623" t="s">
        <v>256</v>
      </c>
      <c r="R9" s="623"/>
      <c r="S9" s="623"/>
      <c r="T9" s="149"/>
    </row>
    <row r="10" spans="2:20" ht="29.25" customHeight="1" x14ac:dyDescent="0.25">
      <c r="B10" s="150"/>
      <c r="C10" s="620"/>
      <c r="D10" s="620"/>
      <c r="E10" s="151"/>
      <c r="G10" s="150"/>
      <c r="H10" s="139"/>
      <c r="I10" s="139"/>
      <c r="J10" s="139"/>
      <c r="K10" s="322"/>
      <c r="L10" s="139"/>
      <c r="M10" s="139"/>
      <c r="N10" s="139"/>
      <c r="O10" s="139"/>
      <c r="P10" s="139"/>
      <c r="Q10" s="139"/>
      <c r="R10" s="139"/>
      <c r="S10" s="139"/>
      <c r="T10" s="151"/>
    </row>
    <row r="11" spans="2:20" x14ac:dyDescent="0.25">
      <c r="B11" s="150" t="s">
        <v>444</v>
      </c>
      <c r="C11" s="343"/>
      <c r="D11" s="266" t="str">
        <f t="shared" ref="D11:D27" si="0">IF(C11="","",C11/$C$29)</f>
        <v/>
      </c>
      <c r="E11" s="151"/>
      <c r="G11" s="156" t="s">
        <v>253</v>
      </c>
      <c r="H11" s="138"/>
      <c r="I11" s="626">
        <v>1</v>
      </c>
      <c r="J11" s="626"/>
      <c r="K11" s="626"/>
      <c r="L11" s="139"/>
      <c r="M11" s="627">
        <v>1</v>
      </c>
      <c r="N11" s="628"/>
      <c r="O11" s="629"/>
      <c r="P11" s="139"/>
      <c r="Q11" s="626">
        <v>1</v>
      </c>
      <c r="R11" s="626"/>
      <c r="S11" s="626"/>
      <c r="T11" s="151"/>
    </row>
    <row r="12" spans="2:20" x14ac:dyDescent="0.25">
      <c r="B12" s="150" t="s">
        <v>556</v>
      </c>
      <c r="C12" s="343"/>
      <c r="D12" s="266" t="str">
        <f t="shared" si="0"/>
        <v/>
      </c>
      <c r="E12" s="151"/>
      <c r="G12" s="156"/>
      <c r="H12" s="138"/>
      <c r="I12" s="143"/>
      <c r="J12" s="143"/>
      <c r="K12" s="322"/>
      <c r="L12" s="139"/>
      <c r="M12" s="143"/>
      <c r="N12" s="143"/>
      <c r="O12" s="143"/>
      <c r="P12" s="139"/>
      <c r="Q12" s="143"/>
      <c r="R12" s="143"/>
      <c r="S12" s="143"/>
      <c r="T12" s="151"/>
    </row>
    <row r="13" spans="2:20" x14ac:dyDescent="0.25">
      <c r="B13" s="150" t="s">
        <v>432</v>
      </c>
      <c r="C13" s="343"/>
      <c r="D13" s="266" t="str">
        <f t="shared" si="0"/>
        <v/>
      </c>
      <c r="E13" s="151"/>
      <c r="G13" s="150"/>
      <c r="H13" s="139"/>
      <c r="I13" s="326" t="s">
        <v>257</v>
      </c>
      <c r="J13" s="326" t="s">
        <v>555</v>
      </c>
      <c r="K13" s="624" t="s">
        <v>407</v>
      </c>
      <c r="L13" s="138"/>
      <c r="M13" s="326" t="s">
        <v>257</v>
      </c>
      <c r="N13" s="326" t="s">
        <v>555</v>
      </c>
      <c r="O13" s="624" t="s">
        <v>406</v>
      </c>
      <c r="P13" s="326"/>
      <c r="Q13" s="326" t="s">
        <v>257</v>
      </c>
      <c r="R13" s="326" t="s">
        <v>260</v>
      </c>
      <c r="S13" s="624" t="s">
        <v>406</v>
      </c>
      <c r="T13" s="151"/>
    </row>
    <row r="14" spans="2:20" x14ac:dyDescent="0.25">
      <c r="B14" s="150" t="s">
        <v>15</v>
      </c>
      <c r="C14" s="343"/>
      <c r="D14" s="266" t="str">
        <f t="shared" si="0"/>
        <v/>
      </c>
      <c r="E14" s="151"/>
      <c r="G14" s="156" t="s">
        <v>49</v>
      </c>
      <c r="H14" s="138" t="s">
        <v>50</v>
      </c>
      <c r="I14" s="326" t="s">
        <v>258</v>
      </c>
      <c r="J14" s="326" t="s">
        <v>259</v>
      </c>
      <c r="K14" s="625"/>
      <c r="L14" s="138"/>
      <c r="M14" s="326" t="s">
        <v>258</v>
      </c>
      <c r="N14" s="326" t="s">
        <v>259</v>
      </c>
      <c r="O14" s="630"/>
      <c r="P14" s="326"/>
      <c r="Q14" s="326" t="s">
        <v>258</v>
      </c>
      <c r="R14" s="326" t="s">
        <v>280</v>
      </c>
      <c r="S14" s="630"/>
      <c r="T14" s="151"/>
    </row>
    <row r="15" spans="2:20" x14ac:dyDescent="0.25">
      <c r="B15" s="150" t="s">
        <v>375</v>
      </c>
      <c r="C15" s="343"/>
      <c r="D15" s="266" t="str">
        <f t="shared" si="0"/>
        <v/>
      </c>
      <c r="E15" s="151"/>
      <c r="G15" s="150" t="s">
        <v>51</v>
      </c>
      <c r="H15" s="139" t="s">
        <v>231</v>
      </c>
      <c r="I15" s="241" t="str">
        <f>IF(Datatjek!Z5=0,"",FIXED(Datatjek!Z5/'Beregning af vandkvalitet'!$I$11:$J$11,1-INT(LOG10(ABS(Datatjek!Z5/'Beregning af vandkvalitet'!$I$11:$J$11)))))</f>
        <v/>
      </c>
      <c r="J15" s="343"/>
      <c r="K15" s="323" t="str">
        <f t="shared" ref="K15:K17" si="1">IF(I15="","",IF(J15="","",FIXED(I15/J15,1-INT(LOG10(ABS(I15/J15))))))</f>
        <v/>
      </c>
      <c r="L15" s="327">
        <f t="shared" ref="L15:L58" si="2">IF(ISNUMBER(VALUE(K15)),VALUE(K15),0)</f>
        <v>0</v>
      </c>
      <c r="M15" s="241" t="str">
        <f>IF(Datatjek!Z5=0,"",FIXED(Datatjek!Z5/'Beregning af vandkvalitet'!$M$11:$N$11,1-INT(LOG10(ABS(Datatjek!Z5/'Beregning af vandkvalitet'!$M$11:$N$11)))))</f>
        <v/>
      </c>
      <c r="N15" s="343"/>
      <c r="O15" s="323" t="str">
        <f t="shared" ref="O15:O58" si="3">IF(M15="","",IF(N15="","",FIXED(M15/N15,1-INT(LOG10(ABS(M15/N15))))))</f>
        <v/>
      </c>
      <c r="P15" s="327">
        <f t="shared" ref="P15:P58" si="4">IF(ISNUMBER(VALUE(O15)),VALUE(O15),0)</f>
        <v>0</v>
      </c>
      <c r="Q15" s="241" t="str">
        <f>IF(Datatjek!Z5=0,"",FIXED(Datatjek!Z5/'Beregning af vandkvalitet'!$Q$11:$R$11,1-INT(LOG10(ABS(Datatjek!Z5/'Beregning af vandkvalitet'!$Q$11:$R$11)))))</f>
        <v/>
      </c>
      <c r="R15" s="343"/>
      <c r="S15" s="323" t="str">
        <f t="shared" ref="S15:S18" si="5">IF(Q15="","",IF(R15="","",FIXED(Q15/R15,1-INT(LOG10(ABS(Q15/R15))))))</f>
        <v/>
      </c>
      <c r="T15" s="328">
        <f t="shared" ref="T15:T17" si="6">IF(ISNUMBER(VALUE(S15)),VALUE(S15),0)</f>
        <v>0</v>
      </c>
    </row>
    <row r="16" spans="2:20" x14ac:dyDescent="0.25">
      <c r="B16" s="150" t="s">
        <v>376</v>
      </c>
      <c r="C16" s="343"/>
      <c r="D16" s="266" t="str">
        <f t="shared" si="0"/>
        <v/>
      </c>
      <c r="E16" s="151"/>
      <c r="G16" s="150" t="s">
        <v>52</v>
      </c>
      <c r="H16" s="139" t="s">
        <v>53</v>
      </c>
      <c r="I16" s="241" t="str">
        <f>IF(Datatjek!Z6=0,"",FIXED(Datatjek!Z6,1-INT(LOG10(ABS(Datatjek!Z6)))))</f>
        <v/>
      </c>
      <c r="J16" s="343"/>
      <c r="K16" s="323" t="str">
        <f t="shared" si="1"/>
        <v/>
      </c>
      <c r="L16" s="327">
        <f t="shared" si="2"/>
        <v>0</v>
      </c>
      <c r="M16" s="241" t="str">
        <f>IF(Datatjek!Z6=0,"",FIXED(Datatjek!Z6/'Beregning af vandkvalitet'!$M$11:$N$11,1-INT(LOG10(ABS(Datatjek!Z6/'Beregning af vandkvalitet'!$M$11:$N$11)))))</f>
        <v/>
      </c>
      <c r="N16" s="343"/>
      <c r="O16" s="323" t="str">
        <f t="shared" si="3"/>
        <v/>
      </c>
      <c r="P16" s="327">
        <f t="shared" si="4"/>
        <v>0</v>
      </c>
      <c r="Q16" s="241" t="str">
        <f>IF(Datatjek!Z6=0,"",FIXED(Datatjek!Z6/'Beregning af vandkvalitet'!$Q$11:$R$11,1-INT(LOG10(ABS(Datatjek!Z6/'Beregning af vandkvalitet'!$Q$11:$R$11)))))</f>
        <v/>
      </c>
      <c r="R16" s="343"/>
      <c r="S16" s="323" t="str">
        <f t="shared" si="5"/>
        <v/>
      </c>
      <c r="T16" s="328">
        <f t="shared" si="6"/>
        <v>0</v>
      </c>
    </row>
    <row r="17" spans="2:20" x14ac:dyDescent="0.25">
      <c r="B17" s="150" t="s">
        <v>267</v>
      </c>
      <c r="C17" s="343"/>
      <c r="D17" s="266" t="str">
        <f t="shared" si="0"/>
        <v/>
      </c>
      <c r="E17" s="151"/>
      <c r="G17" s="150" t="s">
        <v>54</v>
      </c>
      <c r="H17" s="139" t="s">
        <v>53</v>
      </c>
      <c r="I17" s="241" t="str">
        <f>IF(Datatjek!Z7=0,"",FIXED(Datatjek!Z7,1-INT(LOG10(ABS(Datatjek!Z7)))))</f>
        <v/>
      </c>
      <c r="J17" s="343">
        <v>15</v>
      </c>
      <c r="K17" s="323" t="str">
        <f t="shared" si="1"/>
        <v/>
      </c>
      <c r="L17" s="327">
        <f t="shared" si="2"/>
        <v>0</v>
      </c>
      <c r="M17" s="241" t="str">
        <f>IF(Datatjek!Z7=0,"",FIXED(Datatjek!Z7/'Beregning af vandkvalitet'!$M$11:$N$11,1-INT(LOG10(ABS(Datatjek!Z7/'Beregning af vandkvalitet'!$M$11:$N$11)))))</f>
        <v/>
      </c>
      <c r="N17" s="343">
        <v>15</v>
      </c>
      <c r="O17" s="323" t="str">
        <f t="shared" si="3"/>
        <v/>
      </c>
      <c r="P17" s="327">
        <f t="shared" si="4"/>
        <v>0</v>
      </c>
      <c r="Q17" s="241" t="str">
        <f>IF(Datatjek!Z7=0,"",FIXED(Datatjek!Z7/'Beregning af vandkvalitet'!$Q$11:$R$11,1-INT(LOG10(ABS(Datatjek!Z7/'Beregning af vandkvalitet'!$Q$11:$R$11)))))</f>
        <v/>
      </c>
      <c r="R17" s="343"/>
      <c r="S17" s="323" t="str">
        <f t="shared" si="5"/>
        <v/>
      </c>
      <c r="T17" s="328">
        <f t="shared" si="6"/>
        <v>0</v>
      </c>
    </row>
    <row r="18" spans="2:20" x14ac:dyDescent="0.25">
      <c r="B18" s="150" t="s">
        <v>629</v>
      </c>
      <c r="C18" s="343"/>
      <c r="D18" s="266" t="str">
        <f t="shared" si="0"/>
        <v/>
      </c>
      <c r="E18" s="151"/>
      <c r="G18" s="150" t="s">
        <v>55</v>
      </c>
      <c r="H18" s="139" t="s">
        <v>53</v>
      </c>
      <c r="I18" s="241" t="str">
        <f>IF(Datatjek!Z8=0,"",FIXED(Datatjek!Z8,1-INT(LOG10(ABS(Datatjek!Z8)))))</f>
        <v/>
      </c>
      <c r="J18" s="343">
        <v>75</v>
      </c>
      <c r="K18" s="323" t="str">
        <f t="shared" ref="K18:K58" si="7">IF(I18="","",IF(J18="","",FIXED(I18/J18,1-INT(LOG10(ABS(I18/J18))))))</f>
        <v/>
      </c>
      <c r="L18" s="327">
        <f>IF(ISNUMBER(VALUE(K18)),VALUE(K18),0)</f>
        <v>0</v>
      </c>
      <c r="M18" s="241" t="str">
        <f>IF(Datatjek!Z8=0,"",FIXED(Datatjek!Z8/'Beregning af vandkvalitet'!$M$11:$N$11,1-INT(LOG10(ABS(Datatjek!Z8/'Beregning af vandkvalitet'!$M$11:$N$11)))))</f>
        <v/>
      </c>
      <c r="N18" s="343">
        <v>75</v>
      </c>
      <c r="O18" s="323" t="str">
        <f t="shared" si="3"/>
        <v/>
      </c>
      <c r="P18" s="327">
        <f>IF(ISNUMBER(VALUE(O18)),VALUE(O18),0)</f>
        <v>0</v>
      </c>
      <c r="Q18" s="241" t="str">
        <f>IF(Datatjek!Z8=0,"",FIXED(Datatjek!Z8/'Beregning af vandkvalitet'!$Q$11:$R$11,1-INT(LOG10(ABS(Datatjek!Z8/'Beregning af vandkvalitet'!$Q$11:$R$11)))))</f>
        <v/>
      </c>
      <c r="R18" s="343"/>
      <c r="S18" s="323" t="str">
        <f t="shared" si="5"/>
        <v/>
      </c>
      <c r="T18" s="328">
        <f>IF(ISNUMBER(VALUE(S18)),VALUE(S18),0)</f>
        <v>0</v>
      </c>
    </row>
    <row r="19" spans="2:20" x14ac:dyDescent="0.25">
      <c r="B19" s="150" t="s">
        <v>627</v>
      </c>
      <c r="C19" s="343"/>
      <c r="D19" s="266" t="str">
        <f t="shared" si="0"/>
        <v/>
      </c>
      <c r="E19" s="151"/>
      <c r="G19" s="150"/>
      <c r="H19" s="139"/>
      <c r="I19" s="139"/>
      <c r="J19" s="139"/>
      <c r="K19" s="139"/>
      <c r="L19" s="139"/>
      <c r="M19" s="139"/>
      <c r="N19" s="139"/>
      <c r="O19" s="139"/>
      <c r="P19" s="327">
        <f t="shared" si="4"/>
        <v>0</v>
      </c>
      <c r="Q19" s="139"/>
      <c r="R19" s="139"/>
      <c r="S19" s="139"/>
      <c r="T19" s="328">
        <f t="shared" ref="T19:T51" si="8">IF(ISNUMBER(VALUE(S19)),VALUE(S19),0)</f>
        <v>0</v>
      </c>
    </row>
    <row r="20" spans="2:20" x14ac:dyDescent="0.25">
      <c r="B20" s="150" t="s">
        <v>379</v>
      </c>
      <c r="C20" s="343"/>
      <c r="D20" s="266" t="str">
        <f t="shared" si="0"/>
        <v/>
      </c>
      <c r="E20" s="151"/>
      <c r="G20" s="156" t="s">
        <v>56</v>
      </c>
      <c r="H20" s="138"/>
      <c r="I20" s="139"/>
      <c r="J20" s="139"/>
      <c r="K20" s="139"/>
      <c r="L20" s="139"/>
      <c r="M20" s="139"/>
      <c r="N20" s="139"/>
      <c r="O20" s="139"/>
      <c r="P20" s="327">
        <f t="shared" si="4"/>
        <v>0</v>
      </c>
      <c r="Q20" s="139"/>
      <c r="R20" s="139"/>
      <c r="S20" s="139"/>
      <c r="T20" s="328">
        <f t="shared" si="8"/>
        <v>0</v>
      </c>
    </row>
    <row r="21" spans="2:20" x14ac:dyDescent="0.25">
      <c r="B21" s="150" t="s">
        <v>380</v>
      </c>
      <c r="C21" s="343"/>
      <c r="D21" s="266" t="str">
        <f t="shared" si="0"/>
        <v/>
      </c>
      <c r="E21" s="151"/>
      <c r="G21" s="150" t="s">
        <v>57</v>
      </c>
      <c r="H21" s="139" t="s">
        <v>53</v>
      </c>
      <c r="I21" s="241" t="str">
        <f>IF(Datatjek!Z11=0,"",FIXED(Datatjek!Z11,1-INT(LOG10(ABS(Datatjek!Z11)))))</f>
        <v/>
      </c>
      <c r="J21" s="343">
        <v>1.5</v>
      </c>
      <c r="K21" s="323" t="str">
        <f t="shared" si="7"/>
        <v/>
      </c>
      <c r="L21" s="327">
        <f t="shared" si="2"/>
        <v>0</v>
      </c>
      <c r="M21" s="241" t="str">
        <f>IF(Datatjek!Z11=0,"",FIXED(Datatjek!Z11/'Beregning af vandkvalitet'!$M$11:$N$11,1-INT(LOG10(ABS(Datatjek!Z11/'Beregning af vandkvalitet'!$M$11:$N$11)))))</f>
        <v/>
      </c>
      <c r="N21" s="343">
        <v>1.5</v>
      </c>
      <c r="O21" s="323" t="str">
        <f t="shared" si="3"/>
        <v/>
      </c>
      <c r="P21" s="327">
        <f t="shared" si="4"/>
        <v>0</v>
      </c>
      <c r="Q21" s="241" t="str">
        <f>IF(Datatjek!Z11=0,"",FIXED(Datatjek!Z11/'Beregning af vandkvalitet'!$Q$11:$R$11,1-INT(LOG10(ABS(Datatjek!Z11/'Beregning af vandkvalitet'!$Q$11:$R$11)))))</f>
        <v/>
      </c>
      <c r="R21" s="343">
        <v>0.15</v>
      </c>
      <c r="S21" s="323" t="str">
        <f t="shared" ref="S21:S22" si="9">IF(Q21="","",IF(R21="","",FIXED(Q21/R21,1-INT(LOG10(ABS(Q21/R21))))))</f>
        <v/>
      </c>
      <c r="T21" s="328">
        <f t="shared" si="8"/>
        <v>0</v>
      </c>
    </row>
    <row r="22" spans="2:20" x14ac:dyDescent="0.25">
      <c r="B22" s="150" t="s">
        <v>248</v>
      </c>
      <c r="C22" s="343"/>
      <c r="D22" s="266" t="str">
        <f t="shared" si="0"/>
        <v/>
      </c>
      <c r="E22" s="151"/>
      <c r="G22" s="150" t="s">
        <v>59</v>
      </c>
      <c r="H22" s="139" t="s">
        <v>53</v>
      </c>
      <c r="I22" s="241" t="str">
        <f>IF(Datatjek!Z12=0,"",FIXED(Datatjek!Z12,1-INT(LOG10(ABS(Datatjek!Z12)))))</f>
        <v/>
      </c>
      <c r="J22" s="343">
        <v>8</v>
      </c>
      <c r="K22" s="323" t="str">
        <f t="shared" si="7"/>
        <v/>
      </c>
      <c r="L22" s="327">
        <f t="shared" si="2"/>
        <v>0</v>
      </c>
      <c r="M22" s="241" t="str">
        <f>IF(Datatjek!Z12=0,"",FIXED(Datatjek!Z12/'Beregning af vandkvalitet'!$M$11:$N$11,1-INT(LOG10(ABS(Datatjek!Z12/'Beregning af vandkvalitet'!$M$11:$N$11)))))</f>
        <v/>
      </c>
      <c r="N22" s="343">
        <v>8</v>
      </c>
      <c r="O22" s="323" t="str">
        <f t="shared" si="3"/>
        <v/>
      </c>
      <c r="P22" s="327">
        <f t="shared" si="4"/>
        <v>0</v>
      </c>
      <c r="Q22" s="241" t="str">
        <f>IF(Datatjek!Z12=0,"",FIXED(Datatjek!Z12/'Beregning af vandkvalitet'!$Q$11:$R$11,1-INT(LOG10(ABS(Datatjek!Z12/'Beregning af vandkvalitet'!$Q$11:$R$11)))))</f>
        <v/>
      </c>
      <c r="R22" s="343"/>
      <c r="S22" s="323" t="str">
        <f t="shared" si="9"/>
        <v/>
      </c>
      <c r="T22" s="328">
        <f t="shared" si="8"/>
        <v>0</v>
      </c>
    </row>
    <row r="23" spans="2:20" ht="15.75" thickBot="1" x14ac:dyDescent="0.3">
      <c r="B23" s="150" t="s">
        <v>249</v>
      </c>
      <c r="C23" s="343"/>
      <c r="D23" s="266" t="str">
        <f t="shared" si="0"/>
        <v/>
      </c>
      <c r="E23" s="151"/>
      <c r="G23" s="150"/>
      <c r="H23" s="139"/>
      <c r="I23" s="139"/>
      <c r="J23" s="139"/>
      <c r="K23" s="139"/>
      <c r="L23" s="139"/>
      <c r="M23" s="139"/>
      <c r="N23" s="139"/>
      <c r="O23" s="139"/>
      <c r="P23" s="327">
        <f t="shared" si="4"/>
        <v>0</v>
      </c>
      <c r="Q23" s="139"/>
      <c r="R23" s="139"/>
      <c r="S23" s="139"/>
      <c r="T23" s="328">
        <f t="shared" si="8"/>
        <v>0</v>
      </c>
    </row>
    <row r="24" spans="2:20" x14ac:dyDescent="0.25">
      <c r="B24" s="150" t="s">
        <v>5</v>
      </c>
      <c r="C24" s="343"/>
      <c r="D24" s="266" t="str">
        <f t="shared" si="0"/>
        <v/>
      </c>
      <c r="E24" s="151"/>
      <c r="G24" s="334" t="s">
        <v>60</v>
      </c>
      <c r="H24" s="335"/>
      <c r="I24" s="145"/>
      <c r="J24" s="145"/>
      <c r="K24" s="145"/>
      <c r="L24" s="145"/>
      <c r="M24" s="145"/>
      <c r="N24" s="145"/>
      <c r="O24" s="145"/>
      <c r="P24" s="336">
        <f t="shared" si="4"/>
        <v>0</v>
      </c>
      <c r="Q24" s="145"/>
      <c r="R24" s="145"/>
      <c r="S24" s="145"/>
      <c r="T24" s="337">
        <f t="shared" si="8"/>
        <v>0</v>
      </c>
    </row>
    <row r="25" spans="2:20" x14ac:dyDescent="0.25">
      <c r="B25" s="150" t="s">
        <v>250</v>
      </c>
      <c r="C25" s="343"/>
      <c r="D25" s="266" t="str">
        <f t="shared" si="0"/>
        <v/>
      </c>
      <c r="E25" s="151"/>
      <c r="G25" s="150" t="s">
        <v>61</v>
      </c>
      <c r="H25" s="139" t="s">
        <v>62</v>
      </c>
      <c r="I25" s="241" t="str">
        <f>IF(Datatjek!Z15=0,"",FIXED(Datatjek!Z15/'Beregning af vandkvalitet'!$I$11:$J$11,1-INT(LOG10(ABS(Datatjek!Z15/'Beregning af vandkvalitet'!$I$11:$J$11)))))</f>
        <v/>
      </c>
      <c r="J25" s="343"/>
      <c r="K25" s="323" t="str">
        <f t="shared" si="7"/>
        <v/>
      </c>
      <c r="L25" s="327">
        <f t="shared" si="2"/>
        <v>0</v>
      </c>
      <c r="M25" s="241" t="str">
        <f>IF(Datatjek!Z15=0,"",FIXED(Datatjek!Z15/'Beregning af vandkvalitet'!$M$11:$N$11,1-INT(LOG10(ABS(Datatjek!Z15/'Beregning af vandkvalitet'!$M$11:$N$11)))))</f>
        <v/>
      </c>
      <c r="N25" s="343"/>
      <c r="O25" s="323" t="str">
        <f t="shared" si="3"/>
        <v/>
      </c>
      <c r="P25" s="327">
        <f t="shared" si="4"/>
        <v>0</v>
      </c>
      <c r="Q25" s="241" t="str">
        <f>IF(Datatjek!Z15=0,"",FIXED(Datatjek!Z15/'Beregning af vandkvalitet'!$Q$11:$R$11,1-INT(LOG10(ABS(Datatjek!Z15/'Beregning af vandkvalitet'!$Q$11:$R$11)))))</f>
        <v/>
      </c>
      <c r="R25" s="333">
        <v>100</v>
      </c>
      <c r="S25" s="323" t="str">
        <f t="shared" ref="S25:S30" si="10">IF(Q25="","",IF(R25="","",FIXED(Q25/R25,1-INT(LOG10(ABS(Q25/R25))))))</f>
        <v/>
      </c>
      <c r="T25" s="328">
        <f t="shared" si="8"/>
        <v>0</v>
      </c>
    </row>
    <row r="26" spans="2:20" x14ac:dyDescent="0.25">
      <c r="B26" s="150" t="s">
        <v>251</v>
      </c>
      <c r="C26" s="343"/>
      <c r="D26" s="266" t="str">
        <f t="shared" si="0"/>
        <v/>
      </c>
      <c r="E26" s="151"/>
      <c r="G26" s="150" t="s">
        <v>63</v>
      </c>
      <c r="H26" s="139" t="s">
        <v>62</v>
      </c>
      <c r="I26" s="241" t="str">
        <f>IF(Datatjek!Z16=0,"",FIXED(Datatjek!Z16/'Beregning af vandkvalitet'!$I$11:$J$11,1-INT(LOG10(ABS(Datatjek!Z16/'Beregning af vandkvalitet'!$I$11:$J$11)))))</f>
        <v/>
      </c>
      <c r="J26" s="319">
        <v>7.8</v>
      </c>
      <c r="K26" s="323" t="str">
        <f t="shared" si="7"/>
        <v/>
      </c>
      <c r="L26" s="327">
        <f t="shared" si="2"/>
        <v>0</v>
      </c>
      <c r="M26" s="241" t="str">
        <f>IF(Datatjek!Z16=0,"",FIXED(Datatjek!Z16/'Beregning af vandkvalitet'!$M$11:$N$11,1-INT(LOG10(ABS(Datatjek!Z16/'Beregning af vandkvalitet'!$M$11:$N$11)))))</f>
        <v/>
      </c>
      <c r="N26" s="319">
        <v>7.8</v>
      </c>
      <c r="O26" s="323" t="str">
        <f t="shared" si="3"/>
        <v/>
      </c>
      <c r="P26" s="327">
        <f t="shared" si="4"/>
        <v>0</v>
      </c>
      <c r="Q26" s="241" t="str">
        <f>IF(Datatjek!Z16=0,"",FIXED(Datatjek!Z16/'Beregning af vandkvalitet'!$Q$11:$R$11,1-INT(LOG10(ABS(Datatjek!Z16/'Beregning af vandkvalitet'!$Q$11:$R$11)))))</f>
        <v/>
      </c>
      <c r="R26" s="343"/>
      <c r="S26" s="323" t="str">
        <f t="shared" si="10"/>
        <v/>
      </c>
      <c r="T26" s="328">
        <f t="shared" si="8"/>
        <v>0</v>
      </c>
    </row>
    <row r="27" spans="2:20" x14ac:dyDescent="0.25">
      <c r="B27" s="150" t="s">
        <v>252</v>
      </c>
      <c r="C27" s="344"/>
      <c r="D27" s="266" t="str">
        <f t="shared" si="0"/>
        <v/>
      </c>
      <c r="E27" s="151"/>
      <c r="G27" s="150" t="s">
        <v>65</v>
      </c>
      <c r="H27" s="139" t="s">
        <v>62</v>
      </c>
      <c r="I27" s="241" t="str">
        <f>IF(Datatjek!Z17=0,"",FIXED(Datatjek!Z17/'Beregning af vandkvalitet'!$I$11:$J$11,1-INT(LOG10(ABS(Datatjek!Z17/'Beregning af vandkvalitet'!$I$11:$J$11)))))</f>
        <v/>
      </c>
      <c r="J27" s="343"/>
      <c r="K27" s="323" t="str">
        <f t="shared" si="7"/>
        <v/>
      </c>
      <c r="L27" s="327">
        <f t="shared" si="2"/>
        <v>0</v>
      </c>
      <c r="M27" s="241" t="str">
        <f>IF(Datatjek!Z17=0,"",FIXED(Datatjek!Z17/'Beregning af vandkvalitet'!$M$11:$N$11,1-INT(LOG10(ABS(Datatjek!Z17/'Beregning af vandkvalitet'!$M$11:$N$11)))))</f>
        <v/>
      </c>
      <c r="N27" s="343"/>
      <c r="O27" s="323" t="str">
        <f t="shared" si="3"/>
        <v/>
      </c>
      <c r="P27" s="327">
        <f t="shared" si="4"/>
        <v>0</v>
      </c>
      <c r="Q27" s="241" t="str">
        <f>IF(Datatjek!Z17=0,"",FIXED(Datatjek!Z17/'Beregning af vandkvalitet'!$Q$11:$R$11,1-INT(LOG10(ABS(Datatjek!Z17/'Beregning af vandkvalitet'!$Q$11:$R$11)))))</f>
        <v/>
      </c>
      <c r="R27" s="333">
        <v>100</v>
      </c>
      <c r="S27" s="323" t="str">
        <f t="shared" si="10"/>
        <v/>
      </c>
      <c r="T27" s="328">
        <f t="shared" si="8"/>
        <v>0</v>
      </c>
    </row>
    <row r="28" spans="2:20" x14ac:dyDescent="0.25">
      <c r="B28" s="150"/>
      <c r="C28" s="244"/>
      <c r="D28" s="245" t="str">
        <f>IF(C28="","",100/C29*C28)</f>
        <v/>
      </c>
      <c r="E28" s="151"/>
      <c r="G28" s="150" t="s">
        <v>66</v>
      </c>
      <c r="H28" s="139" t="s">
        <v>62</v>
      </c>
      <c r="I28" s="241" t="str">
        <f>IF(Datatjek!Z18=0,"",FIXED(Datatjek!Z18/'Beregning af vandkvalitet'!$I$11:$J$11,1-INT(LOG10(ABS(Datatjek!Z18/'Beregning af vandkvalitet'!$I$11:$J$11)))))</f>
        <v/>
      </c>
      <c r="J28" s="319">
        <v>1</v>
      </c>
      <c r="K28" s="323" t="str">
        <f t="shared" si="7"/>
        <v/>
      </c>
      <c r="L28" s="327">
        <f t="shared" si="2"/>
        <v>0</v>
      </c>
      <c r="M28" s="241" t="str">
        <f>IF(Datatjek!Z18=0,"",FIXED(Datatjek!Z18/'Beregning af vandkvalitet'!$M$11:$N$11,1-INT(LOG10(ABS(Datatjek!Z18/'Beregning af vandkvalitet'!$M$11:$N$11)))))</f>
        <v/>
      </c>
      <c r="N28" s="319">
        <v>1</v>
      </c>
      <c r="O28" s="323" t="str">
        <f t="shared" si="3"/>
        <v/>
      </c>
      <c r="P28" s="327">
        <f t="shared" si="4"/>
        <v>0</v>
      </c>
      <c r="Q28" s="241" t="str">
        <f>IF(Datatjek!Z18=0,"",FIXED(Datatjek!Z18/'Beregning af vandkvalitet'!$Q$11:$R$11,1-INT(LOG10(ABS(Datatjek!Z18/'Beregning af vandkvalitet'!$Q$11:$R$11)))))</f>
        <v/>
      </c>
      <c r="R28" s="343"/>
      <c r="S28" s="323" t="str">
        <f t="shared" si="10"/>
        <v/>
      </c>
      <c r="T28" s="328">
        <f t="shared" si="8"/>
        <v>0</v>
      </c>
    </row>
    <row r="29" spans="2:20" ht="15.75" thickBot="1" x14ac:dyDescent="0.3">
      <c r="B29" s="156" t="s">
        <v>274</v>
      </c>
      <c r="C29" s="243">
        <f>SUM(C11:C28)</f>
        <v>0</v>
      </c>
      <c r="D29" s="501">
        <f>SUM(D11:D28)</f>
        <v>0</v>
      </c>
      <c r="E29" s="154"/>
      <c r="G29" s="150" t="s">
        <v>69</v>
      </c>
      <c r="H29" s="139" t="s">
        <v>62</v>
      </c>
      <c r="I29" s="241" t="str">
        <f>IF(Datatjek!Z19=0,"",FIXED(Datatjek!Z19/'Beregning af vandkvalitet'!$I$11:$J$11,1-INT(LOG10(ABS(Datatjek!Z19/'Beregning af vandkvalitet'!$I$11:$J$11)))))</f>
        <v/>
      </c>
      <c r="J29" s="343"/>
      <c r="K29" s="323" t="str">
        <f t="shared" si="7"/>
        <v/>
      </c>
      <c r="L29" s="327">
        <f t="shared" si="2"/>
        <v>0</v>
      </c>
      <c r="M29" s="241" t="str">
        <f>IF(Datatjek!Z19=0,"",FIXED(Datatjek!Z19/'Beregning af vandkvalitet'!$M$11:$N$11,1-INT(LOG10(ABS(Datatjek!Z19/'Beregning af vandkvalitet'!$M$11:$N$11)))))</f>
        <v/>
      </c>
      <c r="N29" s="343"/>
      <c r="O29" s="323" t="str">
        <f t="shared" si="3"/>
        <v/>
      </c>
      <c r="P29" s="327">
        <f t="shared" si="4"/>
        <v>0</v>
      </c>
      <c r="Q29" s="241" t="str">
        <f>IF(Datatjek!Z19=0,"",FIXED(Datatjek!Z19/'Beregning af vandkvalitet'!$Q$11:$R$11,1-INT(LOG10(ABS(Datatjek!Z19/'Beregning af vandkvalitet'!$Q$11:$R$11)))))</f>
        <v/>
      </c>
      <c r="R29" s="333">
        <v>1</v>
      </c>
      <c r="S29" s="323" t="str">
        <f t="shared" si="10"/>
        <v/>
      </c>
      <c r="T29" s="328">
        <f t="shared" si="8"/>
        <v>0</v>
      </c>
    </row>
    <row r="30" spans="2:20" ht="15.75" thickBot="1" x14ac:dyDescent="0.3">
      <c r="B30" s="152"/>
      <c r="C30" s="153"/>
      <c r="D30" s="153"/>
      <c r="G30" s="150" t="s">
        <v>70</v>
      </c>
      <c r="H30" s="139" t="s">
        <v>62</v>
      </c>
      <c r="I30" s="241" t="str">
        <f>IF(Datatjek!Z20=0,"",FIXED(Datatjek!Z20/'Beregning af vandkvalitet'!$I$11:$J$11,1-INT(LOG10(ABS(Datatjek!Z20/'Beregning af vandkvalitet'!$I$11:$J$11)))))</f>
        <v/>
      </c>
      <c r="J30" s="319">
        <v>1.3</v>
      </c>
      <c r="K30" s="323" t="str">
        <f t="shared" si="7"/>
        <v/>
      </c>
      <c r="L30" s="327">
        <f t="shared" si="2"/>
        <v>0</v>
      </c>
      <c r="M30" s="241" t="str">
        <f>IF(Datatjek!Z20=0,"",FIXED(Datatjek!Z20/'Beregning af vandkvalitet'!$M$11:$N$11,1-INT(LOG10(ABS(Datatjek!Z20/'Beregning af vandkvalitet'!$M$11:$N$11)))))</f>
        <v/>
      </c>
      <c r="N30" s="319">
        <v>1.2</v>
      </c>
      <c r="O30" s="323" t="str">
        <f t="shared" si="3"/>
        <v/>
      </c>
      <c r="P30" s="327">
        <f t="shared" si="4"/>
        <v>0</v>
      </c>
      <c r="Q30" s="241" t="str">
        <f>IF(Datatjek!Z20=0,"",FIXED(Datatjek!Z20/'Beregning af vandkvalitet'!$Q$11:$R$11,1-INT(LOG10(ABS(Datatjek!Z20/'Beregning af vandkvalitet'!$Q$11:$R$11)))))</f>
        <v/>
      </c>
      <c r="R30" s="343"/>
      <c r="S30" s="323" t="str">
        <f t="shared" si="10"/>
        <v/>
      </c>
      <c r="T30" s="328">
        <f t="shared" si="8"/>
        <v>0</v>
      </c>
    </row>
    <row r="31" spans="2:20" x14ac:dyDescent="0.25">
      <c r="B31" s="139"/>
      <c r="E31" s="139"/>
      <c r="G31" s="150"/>
      <c r="H31" s="139"/>
      <c r="I31" s="259"/>
      <c r="J31" s="139"/>
      <c r="K31" s="139"/>
      <c r="L31" s="327">
        <f t="shared" si="2"/>
        <v>0</v>
      </c>
      <c r="M31" s="139"/>
      <c r="N31" s="139"/>
      <c r="O31" s="139"/>
      <c r="P31" s="327">
        <f t="shared" si="4"/>
        <v>0</v>
      </c>
      <c r="Q31" s="139"/>
      <c r="R31" s="139"/>
      <c r="S31" s="139"/>
      <c r="T31" s="328">
        <f t="shared" si="8"/>
        <v>0</v>
      </c>
    </row>
    <row r="32" spans="2:20" x14ac:dyDescent="0.25">
      <c r="B32" s="139"/>
      <c r="C32" s="139"/>
      <c r="D32" s="139"/>
      <c r="E32" s="139"/>
      <c r="G32" s="156" t="s">
        <v>71</v>
      </c>
      <c r="H32" s="138"/>
      <c r="I32" s="260"/>
      <c r="J32" s="139"/>
      <c r="K32" s="139"/>
      <c r="L32" s="327">
        <f t="shared" si="2"/>
        <v>0</v>
      </c>
      <c r="M32" s="139"/>
      <c r="N32" s="139"/>
      <c r="O32" s="139"/>
      <c r="P32" s="327">
        <f t="shared" si="4"/>
        <v>0</v>
      </c>
      <c r="Q32" s="139"/>
      <c r="R32" s="139"/>
      <c r="S32" s="139"/>
      <c r="T32" s="328">
        <f t="shared" si="8"/>
        <v>0</v>
      </c>
    </row>
    <row r="33" spans="2:20" ht="15.75" x14ac:dyDescent="0.25">
      <c r="B33" s="148"/>
      <c r="C33" s="139"/>
      <c r="D33" s="139"/>
      <c r="E33" s="139"/>
      <c r="G33" s="150" t="s">
        <v>72</v>
      </c>
      <c r="H33" s="139" t="s">
        <v>62</v>
      </c>
      <c r="I33" s="241" t="str">
        <f>IF(Datatjek!Z23=0,"",FIXED(Datatjek!Z23/'Beregning af vandkvalitet'!$I$11:$J$11,1-INT(LOG10(ABS(Datatjek!Z23/'Beregning af vandkvalitet'!$I$11:$J$11)))))</f>
        <v/>
      </c>
      <c r="J33" s="319">
        <v>0.38</v>
      </c>
      <c r="K33" s="323" t="str">
        <f t="shared" si="7"/>
        <v/>
      </c>
      <c r="L33" s="327">
        <f t="shared" si="2"/>
        <v>0</v>
      </c>
      <c r="M33" s="241" t="str">
        <f>IF(Datatjek!Z23=0,"",FIXED(Datatjek!Z23/'Beregning af vandkvalitet'!$M$11:$N$11,1-INT(LOG10(ABS(Datatjek!Z23/'Beregning af vandkvalitet'!$M$11:$N$11)))))</f>
        <v/>
      </c>
      <c r="N33" s="319">
        <v>3.8</v>
      </c>
      <c r="O33" s="323" t="str">
        <f t="shared" si="3"/>
        <v/>
      </c>
      <c r="P33" s="327">
        <f t="shared" si="4"/>
        <v>0</v>
      </c>
      <c r="Q33" s="241" t="str">
        <f>IF(Datatjek!Z23=0,"",FIXED(Datatjek!Z23/'Beregning af vandkvalitet'!$Q$11:$R$11,1-INT(LOG10(ABS(Datatjek!Z23/'Beregning af vandkvalitet'!$Q$11:$R$11)))))</f>
        <v/>
      </c>
      <c r="R33" s="343"/>
      <c r="S33" s="323" t="str">
        <f t="shared" ref="S33:S39" si="11">IF(Q33="","",IF(R33="","",FIXED(Q33/R33,1-INT(LOG10(ABS(Q33/R33))))))</f>
        <v/>
      </c>
      <c r="T33" s="328">
        <f t="shared" si="8"/>
        <v>0</v>
      </c>
    </row>
    <row r="34" spans="2:20" ht="15" customHeight="1" x14ac:dyDescent="0.25">
      <c r="B34" s="139"/>
      <c r="C34" s="139"/>
      <c r="D34" s="139"/>
      <c r="E34" s="139"/>
      <c r="G34" s="150" t="s">
        <v>74</v>
      </c>
      <c r="H34" s="139" t="s">
        <v>62</v>
      </c>
      <c r="I34" s="241" t="str">
        <f>IF(Datatjek!Z24=0,"",FIXED(Datatjek!Z24/'Beregning af vandkvalitet'!$I$11:$J$11,1-INT(LOG10(ABS(Datatjek!Z24/'Beregning af vandkvalitet'!$I$11:$J$11)))))</f>
        <v/>
      </c>
      <c r="J34" s="319">
        <v>0.23</v>
      </c>
      <c r="K34" s="323" t="str">
        <f t="shared" si="7"/>
        <v/>
      </c>
      <c r="L34" s="327">
        <f t="shared" si="2"/>
        <v>0</v>
      </c>
      <c r="M34" s="241" t="str">
        <f>IF(Datatjek!Z24=0,"",FIXED(Datatjek!Z24/'Beregning af vandkvalitet'!$M$11:$N$11,1-INT(LOG10(ABS(Datatjek!Z24/'Beregning af vandkvalitet'!$M$11:$N$11)))))</f>
        <v/>
      </c>
      <c r="N34" s="319">
        <v>2.2999999999999998</v>
      </c>
      <c r="O34" s="323" t="str">
        <f t="shared" si="3"/>
        <v/>
      </c>
      <c r="P34" s="327">
        <f t="shared" si="4"/>
        <v>0</v>
      </c>
      <c r="Q34" s="241" t="str">
        <f>IF(Datatjek!Z24=0,"",FIXED(Datatjek!Z24/'Beregning af vandkvalitet'!$Q$11:$R$11,1-INT(LOG10(ABS(Datatjek!Z24/'Beregning af vandkvalitet'!$Q$11:$R$11)))))</f>
        <v/>
      </c>
      <c r="R34" s="343"/>
      <c r="S34" s="323" t="str">
        <f t="shared" si="11"/>
        <v/>
      </c>
      <c r="T34" s="328">
        <f t="shared" si="8"/>
        <v>0</v>
      </c>
    </row>
    <row r="35" spans="2:20" x14ac:dyDescent="0.25">
      <c r="B35" s="139"/>
      <c r="C35" s="139"/>
      <c r="D35" s="139"/>
      <c r="E35" s="139"/>
      <c r="G35" s="150" t="s">
        <v>76</v>
      </c>
      <c r="H35" s="139" t="s">
        <v>62</v>
      </c>
      <c r="I35" s="241" t="str">
        <f>IF(Datatjek!Z25=0,"",FIXED(Datatjek!Z25/'Beregning af vandkvalitet'!$I$11:$J$11,1-INT(LOG10(ABS(Datatjek!Z25/'Beregning af vandkvalitet'!$I$11:$J$11)))))</f>
        <v/>
      </c>
      <c r="J35" s="319">
        <v>1.3</v>
      </c>
      <c r="K35" s="323" t="str">
        <f t="shared" si="7"/>
        <v/>
      </c>
      <c r="L35" s="327">
        <f t="shared" si="2"/>
        <v>0</v>
      </c>
      <c r="M35" s="241" t="str">
        <f>IF(Datatjek!Z25=0,"",FIXED(Datatjek!Z25/'Beregning af vandkvalitet'!$M$11:$N$11,1-INT(LOG10(ABS(Datatjek!Z25/'Beregning af vandkvalitet'!$M$11:$N$11)))))</f>
        <v/>
      </c>
      <c r="N35" s="319">
        <v>1.3</v>
      </c>
      <c r="O35" s="323" t="str">
        <f t="shared" si="3"/>
        <v/>
      </c>
      <c r="P35" s="327">
        <f t="shared" si="4"/>
        <v>0</v>
      </c>
      <c r="Q35" s="241" t="str">
        <f>IF(Datatjek!Z25=0,"",FIXED(Datatjek!Z25/'Beregning af vandkvalitet'!$Q$11:$R$11,1-INT(LOG10(ABS(Datatjek!Z25/'Beregning af vandkvalitet'!$Q$11:$R$11)))))</f>
        <v/>
      </c>
      <c r="R35" s="343"/>
      <c r="S35" s="323" t="str">
        <f t="shared" si="11"/>
        <v/>
      </c>
      <c r="T35" s="328">
        <f t="shared" si="8"/>
        <v>0</v>
      </c>
    </row>
    <row r="36" spans="2:20" x14ac:dyDescent="0.25">
      <c r="B36" s="139"/>
      <c r="C36" s="139"/>
      <c r="D36" s="139"/>
      <c r="E36" s="139"/>
      <c r="G36" s="150" t="s">
        <v>77</v>
      </c>
      <c r="H36" s="139" t="s">
        <v>62</v>
      </c>
      <c r="I36" s="241" t="str">
        <f>IF(Datatjek!Z26=0,"",FIXED(Datatjek!Z26/'Beregning af vandkvalitet'!$I$11:$J$11,1-INT(LOG10(ABS(Datatjek!Z26/'Beregning af vandkvalitet'!$I$11:$J$11)))))</f>
        <v/>
      </c>
      <c r="J36" s="319">
        <v>6.3E-3</v>
      </c>
      <c r="K36" s="323" t="str">
        <f t="shared" si="7"/>
        <v/>
      </c>
      <c r="L36" s="327">
        <f t="shared" si="2"/>
        <v>0</v>
      </c>
      <c r="M36" s="241" t="str">
        <f>IF(Datatjek!Z26=0,"",FIXED(Datatjek!Z26/'Beregning af vandkvalitet'!$M$11:$N$11,1-INT(LOG10(ABS(Datatjek!Z26/'Beregning af vandkvalitet'!$M$11:$N$11)))))</f>
        <v/>
      </c>
      <c r="N36" s="319">
        <v>6.3E-2</v>
      </c>
      <c r="O36" s="323" t="str">
        <f t="shared" si="3"/>
        <v/>
      </c>
      <c r="P36" s="327">
        <f t="shared" si="4"/>
        <v>0</v>
      </c>
      <c r="Q36" s="241" t="str">
        <f>IF(Datatjek!Z26=0,"",FIXED(Datatjek!Z26/'Beregning af vandkvalitet'!$Q$11:$R$11,1-INT(LOG10(ABS(Datatjek!Z26/'Beregning af vandkvalitet'!$Q$11:$R$11)))))</f>
        <v/>
      </c>
      <c r="R36" s="333">
        <v>0.1</v>
      </c>
      <c r="S36" s="323" t="str">
        <f t="shared" si="11"/>
        <v/>
      </c>
      <c r="T36" s="328">
        <f t="shared" si="8"/>
        <v>0</v>
      </c>
    </row>
    <row r="37" spans="2:20" x14ac:dyDescent="0.25">
      <c r="B37" s="139"/>
      <c r="C37" s="139"/>
      <c r="D37" s="139"/>
      <c r="E37" s="139"/>
      <c r="G37" s="157" t="s">
        <v>78</v>
      </c>
      <c r="H37" s="140" t="s">
        <v>62</v>
      </c>
      <c r="I37" s="241" t="str">
        <f>IF(Datatjek!Z27=0,"",FIXED(Datatjek!Z27/'Beregning af vandkvalitet'!$I$11:$J$11,1-INT(LOG10(ABS(Datatjek!Z27/'Beregning af vandkvalitet'!$I$11:$J$11)))))</f>
        <v/>
      </c>
      <c r="J37" s="319">
        <v>1.6999999999999999E-3</v>
      </c>
      <c r="K37" s="323" t="str">
        <f t="shared" si="7"/>
        <v/>
      </c>
      <c r="L37" s="327">
        <f t="shared" si="2"/>
        <v>0</v>
      </c>
      <c r="M37" s="241" t="str">
        <f>IF(Datatjek!Z27=0,"",FIXED(Datatjek!Z27/'Beregning af vandkvalitet'!$M$11:$N$11,1-INT(LOG10(ABS(Datatjek!Z27/'Beregning af vandkvalitet'!$M$11:$N$11)))))</f>
        <v/>
      </c>
      <c r="N37" s="319">
        <v>4.5999999999999999E-3</v>
      </c>
      <c r="O37" s="323" t="str">
        <f t="shared" si="3"/>
        <v/>
      </c>
      <c r="P37" s="327">
        <f t="shared" si="4"/>
        <v>0</v>
      </c>
      <c r="Q37" s="241" t="str">
        <f>IF(Datatjek!Z27=0,"",FIXED(Datatjek!Z27/'Beregning af vandkvalitet'!$Q$11:$R$11,1-INT(LOG10(ABS(Datatjek!Z27/'Beregning af vandkvalitet'!$Q$11:$R$11)))))</f>
        <v/>
      </c>
      <c r="R37" s="343"/>
      <c r="S37" s="323" t="str">
        <f t="shared" si="11"/>
        <v/>
      </c>
      <c r="T37" s="328">
        <f t="shared" si="8"/>
        <v>0</v>
      </c>
    </row>
    <row r="38" spans="2:20" x14ac:dyDescent="0.25">
      <c r="B38" s="139"/>
      <c r="C38" s="139"/>
      <c r="D38" s="139"/>
      <c r="E38" s="139"/>
      <c r="G38" s="150" t="s">
        <v>79</v>
      </c>
      <c r="H38" s="139" t="s">
        <v>62</v>
      </c>
      <c r="I38" s="241" t="str">
        <f>IF(Datatjek!Z28=0,"",FIXED(Datatjek!Z28/'Beregning af vandkvalitet'!$I$11:$J$11,1-INT(LOG10(ABS(Datatjek!Z28/'Beregning af vandkvalitet'!$I$11:$J$11)))))</f>
        <v/>
      </c>
      <c r="J38" s="319">
        <v>1.7000000000000001E-4</v>
      </c>
      <c r="K38" s="323" t="str">
        <f t="shared" si="7"/>
        <v/>
      </c>
      <c r="L38" s="327">
        <f t="shared" si="2"/>
        <v>0</v>
      </c>
      <c r="M38" s="241" t="str">
        <f>IF(Datatjek!Z28=0,"",FIXED(Datatjek!Z28/'Beregning af vandkvalitet'!$M$11:$N$11,1-INT(LOG10(ABS(Datatjek!Z28/'Beregning af vandkvalitet'!$M$11:$N$11)))))</f>
        <v/>
      </c>
      <c r="N38" s="319">
        <v>1.7000000000000001E-4</v>
      </c>
      <c r="O38" s="323" t="str">
        <f t="shared" si="3"/>
        <v/>
      </c>
      <c r="P38" s="327">
        <f t="shared" si="4"/>
        <v>0</v>
      </c>
      <c r="Q38" s="241" t="str">
        <f>IF(Datatjek!Z28=0,"",FIXED(Datatjek!Z28/'Beregning af vandkvalitet'!$Q$11:$R$11,1-INT(LOG10(ABS(Datatjek!Z28/'Beregning af vandkvalitet'!$Q$11:$R$11)))))</f>
        <v/>
      </c>
      <c r="R38" s="333">
        <v>0.01</v>
      </c>
      <c r="S38" s="323" t="str">
        <f t="shared" si="11"/>
        <v/>
      </c>
      <c r="T38" s="328">
        <f t="shared" si="8"/>
        <v>0</v>
      </c>
    </row>
    <row r="39" spans="2:20" x14ac:dyDescent="0.25">
      <c r="B39" s="139"/>
      <c r="C39" s="139"/>
      <c r="D39" s="139"/>
      <c r="E39" s="139"/>
      <c r="G39" s="150" t="s">
        <v>80</v>
      </c>
      <c r="H39" s="139" t="s">
        <v>62</v>
      </c>
      <c r="I39" s="241" t="str">
        <f>IF(Datatjek!Z29=0,"",FIXED(Datatjek!Z29/'Beregning af vandkvalitet'!$I$11:$J$11,1-INT(LOG10(ABS(Datatjek!Z29/'Beregning af vandkvalitet'!$I$11:$J$11)))))</f>
        <v/>
      </c>
      <c r="J39" s="319"/>
      <c r="K39" s="323" t="str">
        <f t="shared" si="7"/>
        <v/>
      </c>
      <c r="L39" s="327">
        <f t="shared" si="2"/>
        <v>0</v>
      </c>
      <c r="M39" s="241" t="str">
        <f>IF(Datatjek!Z29=0,"",FIXED(Datatjek!Z29/'Beregning af vandkvalitet'!$M$11:$N$11,1-INT(LOG10(ABS(Datatjek!Z29/'Beregning af vandkvalitet'!$M$11:$N$11)))))</f>
        <v/>
      </c>
      <c r="N39" s="319"/>
      <c r="O39" s="323" t="str">
        <f t="shared" si="3"/>
        <v/>
      </c>
      <c r="P39" s="327">
        <f t="shared" si="4"/>
        <v>0</v>
      </c>
      <c r="Q39" s="241" t="str">
        <f>IF(Datatjek!Z29=0,"",FIXED(Datatjek!Z29/'Beregning af vandkvalitet'!$Q$11:$R$11,1-INT(LOG10(ABS(Datatjek!Z29/'Beregning af vandkvalitet'!$Q$11:$R$11)))))</f>
        <v/>
      </c>
      <c r="R39" s="631">
        <v>0.1</v>
      </c>
      <c r="S39" s="323" t="str">
        <f t="shared" si="11"/>
        <v/>
      </c>
      <c r="T39" s="328">
        <f t="shared" si="8"/>
        <v>0</v>
      </c>
    </row>
    <row r="40" spans="2:20" x14ac:dyDescent="0.25">
      <c r="B40" s="139"/>
      <c r="C40" s="139"/>
      <c r="D40" s="139"/>
      <c r="E40" s="139"/>
      <c r="G40" s="150" t="s">
        <v>81</v>
      </c>
      <c r="H40" s="139" t="s">
        <v>62</v>
      </c>
      <c r="I40" s="241" t="str">
        <f>IF(Datatjek!Z30=0,"",FIXED(Datatjek!Z30/'Beregning af vandkvalitet'!$I$11:$J$11,1-INT(LOG10(ABS(Datatjek!Z30/'Beregning af vandkvalitet'!$I$11:$J$11)))))</f>
        <v/>
      </c>
      <c r="J40" s="621"/>
      <c r="K40" s="621" t="str">
        <f>IF(I40="","",IF(J40="","",FIXED((I40+I41)/J40,1-INT(LOG10(ABS((I40+I41)/J40))))))</f>
        <v/>
      </c>
      <c r="L40" s="327">
        <f t="shared" si="2"/>
        <v>0</v>
      </c>
      <c r="M40" s="241" t="str">
        <f>IF(Datatjek!Z30=0,"",FIXED(Datatjek!Z30/'Beregning af vandkvalitet'!$M$11:$N$11,1-INT(LOG10(ABS(Datatjek!Z30/'Beregning af vandkvalitet'!$M$11:$N$11)))))</f>
        <v/>
      </c>
      <c r="N40" s="621"/>
      <c r="O40" s="621" t="str">
        <f>IF(M40="","",IF(N40="","",FIXED((M40+M41)/N40,1-INT(LOG10(ABS((M40+M41)/N40))))))</f>
        <v/>
      </c>
      <c r="P40" s="327">
        <f t="shared" si="4"/>
        <v>0</v>
      </c>
      <c r="Q40" s="241" t="str">
        <f>IF(Datatjek!Z30=0,"",FIXED(Datatjek!Z30/'Beregning af vandkvalitet'!$Q$11:$R$11,1-INT(LOG10(ABS(Datatjek!Z30/'Beregning af vandkvalitet'!$Q$11:$R$11)))))</f>
        <v/>
      </c>
      <c r="R40" s="632"/>
      <c r="S40" s="621" t="str">
        <f>IF(Q40="","",IF(R40="","",FIXED((Q40+Q41)/R40,1-INT(LOG10(ABS((Q40+Q41)/R40))))))</f>
        <v/>
      </c>
      <c r="T40" s="328">
        <f t="shared" si="8"/>
        <v>0</v>
      </c>
    </row>
    <row r="41" spans="2:20" x14ac:dyDescent="0.25">
      <c r="B41" s="139"/>
      <c r="C41" s="139"/>
      <c r="D41" s="139"/>
      <c r="E41" s="139"/>
      <c r="G41" s="150" t="s">
        <v>82</v>
      </c>
      <c r="H41" s="139" t="s">
        <v>62</v>
      </c>
      <c r="I41" s="241" t="str">
        <f>IF(Datatjek!Z31=0,"",FIXED(Datatjek!Z31/'Beregning af vandkvalitet'!$I$11:$J$11,1-INT(LOG10(ABS(Datatjek!Z31/'Beregning af vandkvalitet'!$I$11:$J$11)))))</f>
        <v/>
      </c>
      <c r="J41" s="622"/>
      <c r="K41" s="622"/>
      <c r="L41" s="327">
        <f t="shared" si="2"/>
        <v>0</v>
      </c>
      <c r="M41" s="241" t="str">
        <f>IF(Datatjek!Z31=0,"",FIXED(Datatjek!Z31/'Beregning af vandkvalitet'!$M$11:$N$11,1-INT(LOG10(ABS(Datatjek!Z31/'Beregning af vandkvalitet'!$M$11:$N$11)))))</f>
        <v/>
      </c>
      <c r="N41" s="622"/>
      <c r="O41" s="622"/>
      <c r="P41" s="327">
        <f t="shared" si="4"/>
        <v>0</v>
      </c>
      <c r="Q41" s="241" t="str">
        <f>IF(Datatjek!Z31=0,"",FIXED(Datatjek!Z31/'Beregning af vandkvalitet'!$Q$11:$R$11,1-INT(LOG10(ABS(Datatjek!Z31/'Beregning af vandkvalitet'!$Q$11:$R$11)))))</f>
        <v/>
      </c>
      <c r="R41" s="633"/>
      <c r="S41" s="622"/>
      <c r="T41" s="328">
        <f t="shared" si="8"/>
        <v>0</v>
      </c>
    </row>
    <row r="42" spans="2:20" x14ac:dyDescent="0.25">
      <c r="B42" s="139"/>
      <c r="C42" s="139"/>
      <c r="D42" s="139"/>
      <c r="E42" s="139"/>
      <c r="G42" s="150" t="s">
        <v>83</v>
      </c>
      <c r="H42" s="139" t="s">
        <v>62</v>
      </c>
      <c r="I42" s="241" t="str">
        <f>IF(Datatjek!Z32=0,"",FIXED(Datatjek!Z32/'Beregning af vandkvalitet'!$I$11:$J$11,1-INT(LOG10(ABS(Datatjek!Z32/'Beregning af vandkvalitet'!$I$11:$J$11)))))</f>
        <v/>
      </c>
      <c r="J42" s="319"/>
      <c r="K42" s="323" t="str">
        <f t="shared" si="7"/>
        <v/>
      </c>
      <c r="L42" s="327">
        <f t="shared" si="2"/>
        <v>0</v>
      </c>
      <c r="M42" s="241" t="str">
        <f>IF(Datatjek!Z32=0,"",FIXED(Datatjek!Z32/'Beregning af vandkvalitet'!$M$11:$N$11,1-INT(LOG10(ABS(Datatjek!Z32/'Beregning af vandkvalitet'!$M$11:$N$11)))))</f>
        <v/>
      </c>
      <c r="N42" s="319"/>
      <c r="O42" s="323" t="str">
        <f t="shared" si="3"/>
        <v/>
      </c>
      <c r="P42" s="327">
        <f t="shared" si="4"/>
        <v>0</v>
      </c>
      <c r="Q42" s="241" t="str">
        <f>IF(Datatjek!Z32=0,"",FIXED(Datatjek!Z32/'Beregning af vandkvalitet'!$Q$11:$R$11,1-INT(LOG10(ABS(Datatjek!Z32/'Beregning af vandkvalitet'!$Q$11:$R$11)))))</f>
        <v/>
      </c>
      <c r="R42" s="343"/>
      <c r="S42" s="323" t="str">
        <f t="shared" ref="S42" si="12">IF(Q42="","",IF(R42="","",FIXED(Q42/R42,1-INT(LOG10(ABS(Q42/R42))))))</f>
        <v/>
      </c>
      <c r="T42" s="328">
        <f t="shared" si="8"/>
        <v>0</v>
      </c>
    </row>
    <row r="43" spans="2:20" x14ac:dyDescent="0.25">
      <c r="B43" s="139"/>
      <c r="C43" s="139"/>
      <c r="D43" s="139"/>
      <c r="E43" s="139"/>
      <c r="G43" s="157"/>
      <c r="H43" s="140"/>
      <c r="I43" s="259"/>
      <c r="J43" s="139"/>
      <c r="K43" s="139"/>
      <c r="L43" s="327">
        <f t="shared" si="2"/>
        <v>0</v>
      </c>
      <c r="M43" s="139"/>
      <c r="N43" s="139"/>
      <c r="O43" s="139"/>
      <c r="P43" s="327">
        <f t="shared" si="4"/>
        <v>0</v>
      </c>
      <c r="Q43" s="139"/>
      <c r="R43" s="139"/>
      <c r="S43" s="139"/>
      <c r="T43" s="328">
        <f t="shared" si="8"/>
        <v>0</v>
      </c>
    </row>
    <row r="44" spans="2:20" x14ac:dyDescent="0.25">
      <c r="B44" s="139"/>
      <c r="C44" s="139"/>
      <c r="D44" s="139"/>
      <c r="E44" s="139"/>
      <c r="G44" s="156" t="s">
        <v>84</v>
      </c>
      <c r="H44" s="138"/>
      <c r="I44" s="260"/>
      <c r="J44" s="139"/>
      <c r="K44" s="139"/>
      <c r="L44" s="327">
        <f t="shared" si="2"/>
        <v>0</v>
      </c>
      <c r="M44" s="139"/>
      <c r="N44" s="139"/>
      <c r="O44" s="139"/>
      <c r="P44" s="327">
        <f t="shared" si="4"/>
        <v>0</v>
      </c>
      <c r="Q44" s="139"/>
      <c r="R44" s="139"/>
      <c r="S44" s="139"/>
      <c r="T44" s="328">
        <f t="shared" si="8"/>
        <v>0</v>
      </c>
    </row>
    <row r="45" spans="2:20" x14ac:dyDescent="0.25">
      <c r="B45" s="139"/>
      <c r="C45" s="139"/>
      <c r="D45" s="139"/>
      <c r="E45" s="139"/>
      <c r="G45" s="150" t="s">
        <v>86</v>
      </c>
      <c r="H45" s="139" t="s">
        <v>62</v>
      </c>
      <c r="I45" s="241" t="str">
        <f>IF(Datatjek!Z35=0,"",FIXED(Datatjek!Z35/'Beregning af vandkvalitet'!$I$11:$J$11,1-INT(LOG10(ABS(Datatjek!Z35/'Beregning af vandkvalitet'!$I$11:$J$11)))))</f>
        <v/>
      </c>
      <c r="J45" s="319">
        <v>0.23</v>
      </c>
      <c r="K45" s="323" t="str">
        <f t="shared" si="7"/>
        <v/>
      </c>
      <c r="L45" s="327">
        <f t="shared" si="2"/>
        <v>0</v>
      </c>
      <c r="M45" s="241" t="str">
        <f>IF(Datatjek!Z35=0,"",FIXED(Datatjek!Z35/'Beregning af vandkvalitet'!$M$11:$N$11,1-INT(LOG10(ABS(Datatjek!Z35/'Beregning af vandkvalitet'!$M$11:$N$11)))))</f>
        <v/>
      </c>
      <c r="N45" s="319">
        <v>2.2999999999999998</v>
      </c>
      <c r="O45" s="323" t="str">
        <f t="shared" si="3"/>
        <v/>
      </c>
      <c r="P45" s="327">
        <f t="shared" si="4"/>
        <v>0</v>
      </c>
      <c r="Q45" s="241" t="str">
        <f>IF(Datatjek!Z35=0,"",FIXED(Datatjek!Z35/'Beregning af vandkvalitet'!$Q$11:$R$11,1-INT(LOG10(ABS(Datatjek!Z35/'Beregning af vandkvalitet'!$Q$11:$R$11)))))</f>
        <v/>
      </c>
      <c r="R45" s="343"/>
      <c r="S45" s="323" t="str">
        <f t="shared" ref="S45:S48" si="13">IF(Q45="","",IF(R45="","",FIXED(Q45/R45,1-INT(LOG10(ABS(Q45/R45))))))</f>
        <v/>
      </c>
      <c r="T45" s="328">
        <f t="shared" si="8"/>
        <v>0</v>
      </c>
    </row>
    <row r="46" spans="2:20" x14ac:dyDescent="0.25">
      <c r="B46" s="139"/>
      <c r="C46" s="139"/>
      <c r="D46" s="139"/>
      <c r="E46" s="139"/>
      <c r="G46" s="150" t="s">
        <v>88</v>
      </c>
      <c r="H46" s="139" t="s">
        <v>62</v>
      </c>
      <c r="I46" s="241" t="str">
        <f>IF(Datatjek!Z36=0,"",FIXED(Datatjek!Z36/'Beregning af vandkvalitet'!$I$11:$J$11,1-INT(LOG10(ABS(Datatjek!Z36/'Beregning af vandkvalitet'!$I$11:$J$11)))))</f>
        <v/>
      </c>
      <c r="J46" s="319">
        <v>0.75</v>
      </c>
      <c r="K46" s="323" t="str">
        <f t="shared" si="7"/>
        <v/>
      </c>
      <c r="L46" s="327">
        <f t="shared" si="2"/>
        <v>0</v>
      </c>
      <c r="M46" s="241" t="str">
        <f>IF(Datatjek!Z36=0,"",FIXED(Datatjek!Z36/'Beregning af vandkvalitet'!$M$11:$N$11,1-INT(LOG10(ABS(Datatjek!Z36/'Beregning af vandkvalitet'!$M$11:$N$11)))))</f>
        <v/>
      </c>
      <c r="N46" s="319">
        <v>7.5</v>
      </c>
      <c r="O46" s="323" t="str">
        <f t="shared" si="3"/>
        <v/>
      </c>
      <c r="P46" s="327">
        <f t="shared" si="4"/>
        <v>0</v>
      </c>
      <c r="Q46" s="241" t="str">
        <f>IF(Datatjek!Z36=0,"",FIXED(Datatjek!Z36/'Beregning af vandkvalitet'!$Q$11:$R$11,1-INT(LOG10(ABS(Datatjek!Z36/'Beregning af vandkvalitet'!$Q$11:$R$11)))))</f>
        <v/>
      </c>
      <c r="R46" s="343"/>
      <c r="S46" s="323" t="str">
        <f t="shared" si="13"/>
        <v/>
      </c>
      <c r="T46" s="328">
        <f t="shared" si="8"/>
        <v>0</v>
      </c>
    </row>
    <row r="47" spans="2:20" x14ac:dyDescent="0.25">
      <c r="B47" s="139"/>
      <c r="C47" s="139"/>
      <c r="D47" s="139"/>
      <c r="E47" s="139"/>
      <c r="G47" s="150" t="s">
        <v>89</v>
      </c>
      <c r="H47" s="139" t="s">
        <v>62</v>
      </c>
      <c r="I47" s="241" t="str">
        <f>IF(Datatjek!Z37=0,"",FIXED(Datatjek!Z37/'Beregning af vandkvalitet'!$I$11:$J$11,1-INT(LOG10(ABS(Datatjek!Z37/'Beregning af vandkvalitet'!$I$11:$J$11)))))</f>
        <v/>
      </c>
      <c r="J47" s="319">
        <v>1.3</v>
      </c>
      <c r="K47" s="323" t="str">
        <f t="shared" si="7"/>
        <v/>
      </c>
      <c r="L47" s="327">
        <f t="shared" si="2"/>
        <v>0</v>
      </c>
      <c r="M47" s="241" t="str">
        <f>IF(Datatjek!Z37=0,"",FIXED(Datatjek!Z37/'Beregning af vandkvalitet'!$M$11:$N$11,1-INT(LOG10(ABS(Datatjek!Z37/'Beregning af vandkvalitet'!$M$11:$N$11)))))</f>
        <v/>
      </c>
      <c r="N47" s="319">
        <v>1.3</v>
      </c>
      <c r="O47" s="323" t="str">
        <f t="shared" si="3"/>
        <v/>
      </c>
      <c r="P47" s="327">
        <f t="shared" si="4"/>
        <v>0</v>
      </c>
      <c r="Q47" s="241" t="str">
        <f>IF(Datatjek!Z37=0,"",FIXED(Datatjek!Z37/'Beregning af vandkvalitet'!$Q$11:$R$11,1-INT(LOG10(ABS(Datatjek!Z37/'Beregning af vandkvalitet'!$Q$11:$R$11)))))</f>
        <v/>
      </c>
      <c r="R47" s="333">
        <v>1</v>
      </c>
      <c r="S47" s="323" t="str">
        <f t="shared" si="13"/>
        <v/>
      </c>
      <c r="T47" s="328">
        <f t="shared" si="8"/>
        <v>0</v>
      </c>
    </row>
    <row r="48" spans="2:20" x14ac:dyDescent="0.25">
      <c r="B48" s="139"/>
      <c r="C48" s="139"/>
      <c r="D48" s="139"/>
      <c r="E48" s="139"/>
      <c r="G48" s="150" t="s">
        <v>90</v>
      </c>
      <c r="H48" s="139" t="s">
        <v>62</v>
      </c>
      <c r="I48" s="241" t="str">
        <f>IF(Datatjek!Z38=0,"",FIXED(Datatjek!Z38/'Beregning af vandkvalitet'!$I$11:$J$11,1-INT(LOG10(ABS(Datatjek!Z38/'Beregning af vandkvalitet'!$I$11:$J$11)))))</f>
        <v/>
      </c>
      <c r="J48" s="319">
        <v>7.0000000000000007E-2</v>
      </c>
      <c r="K48" s="323" t="str">
        <f t="shared" si="7"/>
        <v/>
      </c>
      <c r="L48" s="327">
        <f t="shared" si="2"/>
        <v>0</v>
      </c>
      <c r="M48" s="241" t="str">
        <f>IF(Datatjek!Z38=0,"",FIXED(Datatjek!Z38/'Beregning af vandkvalitet'!$M$11:$N$11,1-INT(LOG10(ABS(Datatjek!Z38/'Beregning af vandkvalitet'!$M$11:$N$11)))))</f>
        <v/>
      </c>
      <c r="N48" s="319">
        <v>0.7</v>
      </c>
      <c r="O48" s="323" t="str">
        <f t="shared" si="3"/>
        <v/>
      </c>
      <c r="P48" s="327">
        <f t="shared" si="4"/>
        <v>0</v>
      </c>
      <c r="Q48" s="241" t="str">
        <f>IF(Datatjek!Z38=0,"",FIXED(Datatjek!Z38/'Beregning af vandkvalitet'!$Q$11:$R$11,1-INT(LOG10(ABS(Datatjek!Z38/'Beregning af vandkvalitet'!$Q$11:$R$11)))))</f>
        <v/>
      </c>
      <c r="R48" s="343"/>
      <c r="S48" s="323" t="str">
        <f t="shared" si="13"/>
        <v/>
      </c>
      <c r="T48" s="328">
        <f t="shared" si="8"/>
        <v>0</v>
      </c>
    </row>
    <row r="49" spans="2:20" x14ac:dyDescent="0.25">
      <c r="B49" s="139"/>
      <c r="C49" s="139"/>
      <c r="D49" s="139"/>
      <c r="E49" s="139"/>
      <c r="G49" s="150"/>
      <c r="H49" s="139"/>
      <c r="I49" s="259"/>
      <c r="J49" s="139"/>
      <c r="K49" s="139"/>
      <c r="L49" s="327">
        <f t="shared" si="2"/>
        <v>0</v>
      </c>
      <c r="M49" s="139"/>
      <c r="N49" s="139"/>
      <c r="O49" s="139"/>
      <c r="P49" s="327">
        <f t="shared" si="4"/>
        <v>0</v>
      </c>
      <c r="Q49" s="139"/>
      <c r="R49" s="139"/>
      <c r="S49" s="139"/>
      <c r="T49" s="328">
        <f t="shared" si="8"/>
        <v>0</v>
      </c>
    </row>
    <row r="50" spans="2:20" x14ac:dyDescent="0.25">
      <c r="B50" s="139"/>
      <c r="C50" s="139"/>
      <c r="D50" s="139"/>
      <c r="E50" s="139"/>
      <c r="G50" s="156" t="s">
        <v>91</v>
      </c>
      <c r="H50" s="138"/>
      <c r="I50" s="260"/>
      <c r="J50" s="139"/>
      <c r="K50" s="139"/>
      <c r="L50" s="327">
        <f t="shared" si="2"/>
        <v>0</v>
      </c>
      <c r="M50" s="139"/>
      <c r="N50" s="139"/>
      <c r="O50" s="139"/>
      <c r="P50" s="327">
        <f t="shared" si="4"/>
        <v>0</v>
      </c>
      <c r="Q50" s="139"/>
      <c r="R50" s="139"/>
      <c r="S50" s="139"/>
      <c r="T50" s="328">
        <f t="shared" si="8"/>
        <v>0</v>
      </c>
    </row>
    <row r="51" spans="2:20" x14ac:dyDescent="0.25">
      <c r="B51" s="139"/>
      <c r="C51" s="139"/>
      <c r="D51" s="139"/>
      <c r="E51" s="139"/>
      <c r="G51" s="150" t="s">
        <v>92</v>
      </c>
      <c r="H51" s="139" t="s">
        <v>62</v>
      </c>
      <c r="I51" s="241" t="str">
        <f>IF(Datatjek!Z41=0,"",FIXED(Datatjek!Z41/'Beregning af vandkvalitet'!$I$11:$J$11,1-INT(LOG10(ABS(Datatjek!Z41/'Beregning af vandkvalitet'!$I$11:$J$11)))))</f>
        <v/>
      </c>
      <c r="J51" s="319">
        <v>0.01</v>
      </c>
      <c r="K51" s="323" t="str">
        <f t="shared" si="7"/>
        <v/>
      </c>
      <c r="L51" s="327">
        <f t="shared" si="2"/>
        <v>0</v>
      </c>
      <c r="M51" s="241" t="str">
        <f>IF(Datatjek!Z41=0,"",FIXED(Datatjek!Z41/'Beregning af vandkvalitet'!$M$11:$N$11,1-INT(LOG10(ABS(Datatjek!Z41/'Beregning af vandkvalitet'!$M$11:$N$11)))))</f>
        <v/>
      </c>
      <c r="N51" s="319">
        <v>0.1</v>
      </c>
      <c r="O51" s="323" t="str">
        <f t="shared" si="3"/>
        <v/>
      </c>
      <c r="P51" s="327">
        <f t="shared" si="4"/>
        <v>0</v>
      </c>
      <c r="Q51" s="241" t="str">
        <f>IF(Datatjek!Z41=0,"",FIXED(Datatjek!Z41/'Beregning af vandkvalitet'!$Q$11:$R$11,1-INT(LOG10(ABS(Datatjek!Z41/'Beregning af vandkvalitet'!$Q$11:$R$11)))))</f>
        <v/>
      </c>
      <c r="R51" s="343"/>
      <c r="S51" s="323" t="str">
        <f t="shared" ref="S51" si="14">IF(Q51="","",IF(R51="","",FIXED(Q51/R51,1-INT(LOG10(ABS(Q51/R51))))))</f>
        <v/>
      </c>
      <c r="T51" s="328">
        <f t="shared" si="8"/>
        <v>0</v>
      </c>
    </row>
    <row r="52" spans="2:20" x14ac:dyDescent="0.25">
      <c r="B52" s="139"/>
      <c r="C52" s="139"/>
      <c r="D52" s="139"/>
      <c r="E52" s="139"/>
      <c r="G52" s="150"/>
      <c r="H52" s="139"/>
      <c r="I52" s="259"/>
      <c r="J52" s="139"/>
      <c r="K52" s="139"/>
      <c r="L52" s="327">
        <f>IF(ISNUMBER(VALUE(K52)),VALUE(K52),0)</f>
        <v>0</v>
      </c>
      <c r="M52" s="139"/>
      <c r="N52" s="139"/>
      <c r="O52" s="139"/>
      <c r="P52" s="327">
        <f>IF(ISNUMBER(VALUE(O52)),VALUE(O52),0)</f>
        <v>0</v>
      </c>
      <c r="Q52" s="139"/>
      <c r="R52" s="139"/>
      <c r="S52" s="139"/>
      <c r="T52" s="328">
        <f>IF(ISNUMBER(VALUE(S52)),VALUE(S52),0)</f>
        <v>0</v>
      </c>
    </row>
    <row r="53" spans="2:20" x14ac:dyDescent="0.25">
      <c r="B53" s="139"/>
      <c r="C53" s="139"/>
      <c r="D53" s="139"/>
      <c r="E53" s="139"/>
      <c r="G53" s="156" t="s">
        <v>93</v>
      </c>
      <c r="H53" s="138"/>
      <c r="I53" s="260"/>
      <c r="J53" s="139"/>
      <c r="K53" s="139"/>
      <c r="L53" s="327">
        <f t="shared" si="2"/>
        <v>0</v>
      </c>
      <c r="M53" s="139"/>
      <c r="N53" s="139"/>
      <c r="O53" s="139"/>
      <c r="P53" s="327">
        <f t="shared" si="4"/>
        <v>0</v>
      </c>
      <c r="Q53" s="139"/>
      <c r="R53" s="139"/>
      <c r="S53" s="139"/>
      <c r="T53" s="328">
        <f t="shared" ref="T53:T58" si="15">IF(ISNUMBER(VALUE(S53)),VALUE(S53),0)</f>
        <v>0</v>
      </c>
    </row>
    <row r="54" spans="2:20" x14ac:dyDescent="0.25">
      <c r="B54" s="139"/>
      <c r="C54" s="139"/>
      <c r="D54" s="139"/>
      <c r="E54" s="139"/>
      <c r="G54" s="150" t="s">
        <v>95</v>
      </c>
      <c r="H54" s="139" t="s">
        <v>62</v>
      </c>
      <c r="I54" s="241" t="str">
        <f>IF(Datatjek!Z44=0,"",FIXED(Datatjek!Z44/'Beregning af vandkvalitet'!$I$11:$J$11,1-INT(LOG10(ABS(Datatjek!Z44/'Beregning af vandkvalitet'!$I$11:$J$11)))))</f>
        <v/>
      </c>
      <c r="J54" s="319">
        <v>7.8</v>
      </c>
      <c r="K54" s="323" t="str">
        <f t="shared" si="7"/>
        <v/>
      </c>
      <c r="L54" s="327">
        <f t="shared" si="2"/>
        <v>0</v>
      </c>
      <c r="M54" s="241" t="str">
        <f>IF(Datatjek!Z44=0,"",FIXED(Datatjek!Z44/'Beregning af vandkvalitet'!$M$11:$N$11,1-INT(LOG10(ABS(Datatjek!Z44/'Beregning af vandkvalitet'!$M$11:$N$11)))))</f>
        <v/>
      </c>
      <c r="N54" s="319">
        <v>78</v>
      </c>
      <c r="O54" s="323" t="str">
        <f t="shared" si="3"/>
        <v/>
      </c>
      <c r="P54" s="327">
        <f t="shared" si="4"/>
        <v>0</v>
      </c>
      <c r="Q54" s="241" t="str">
        <f>IF(Datatjek!Z44=0,"",FIXED(Datatjek!Z44/'Beregning af vandkvalitet'!$Q$11:$R$11,1-INT(LOG10(ABS(Datatjek!Z44/'Beregning af vandkvalitet'!$Q$11:$R$11)))))</f>
        <v/>
      </c>
      <c r="R54" s="333">
        <v>0.1</v>
      </c>
      <c r="S54" s="323" t="str">
        <f t="shared" ref="S54:S58" si="16">IF(Q54="","",IF(R54="","",FIXED(Q54/R54,1-INT(LOG10(ABS(Q54/R54))))))</f>
        <v/>
      </c>
      <c r="T54" s="328">
        <f t="shared" si="15"/>
        <v>0</v>
      </c>
    </row>
    <row r="55" spans="2:20" x14ac:dyDescent="0.25">
      <c r="B55" s="139"/>
      <c r="C55" s="139"/>
      <c r="D55" s="139"/>
      <c r="E55" s="139"/>
      <c r="G55" s="150" t="s">
        <v>96</v>
      </c>
      <c r="H55" s="139" t="s">
        <v>62</v>
      </c>
      <c r="I55" s="241" t="str">
        <f>IF(Datatjek!Z45=0,"",FIXED(Datatjek!Z45/'Beregning af vandkvalitet'!$I$11:$J$11,1-INT(LOG10(ABS(Datatjek!Z45/'Beregning af vandkvalitet'!$I$11:$J$11)))))</f>
        <v/>
      </c>
      <c r="J55" s="319">
        <v>0.3</v>
      </c>
      <c r="K55" s="323" t="str">
        <f t="shared" si="7"/>
        <v/>
      </c>
      <c r="L55" s="327">
        <f t="shared" si="2"/>
        <v>0</v>
      </c>
      <c r="M55" s="241" t="str">
        <f>IF(Datatjek!Z45=0,"",FIXED(Datatjek!Z45/'Beregning af vandkvalitet'!$M$11:$N$11,1-INT(LOG10(ABS(Datatjek!Z45/'Beregning af vandkvalitet'!$M$11:$N$11)))))</f>
        <v/>
      </c>
      <c r="N55" s="319">
        <v>0.3</v>
      </c>
      <c r="O55" s="323" t="str">
        <f t="shared" si="3"/>
        <v/>
      </c>
      <c r="P55" s="327">
        <f t="shared" si="4"/>
        <v>0</v>
      </c>
      <c r="Q55" s="241" t="str">
        <f>IF(Datatjek!Z45=0,"",FIXED(Datatjek!Z45/'Beregning af vandkvalitet'!$Q$11:$R$11,1-INT(LOG10(ABS(Datatjek!Z45/'Beregning af vandkvalitet'!$Q$11:$R$11)))))</f>
        <v/>
      </c>
      <c r="R55" s="333">
        <v>0.1</v>
      </c>
      <c r="S55" s="323" t="str">
        <f t="shared" si="16"/>
        <v/>
      </c>
      <c r="T55" s="328">
        <f t="shared" si="15"/>
        <v>0</v>
      </c>
    </row>
    <row r="56" spans="2:20" x14ac:dyDescent="0.25">
      <c r="B56" s="139"/>
      <c r="C56" s="139"/>
      <c r="D56" s="139"/>
      <c r="E56" s="139"/>
      <c r="G56" s="150" t="s">
        <v>98</v>
      </c>
      <c r="H56" s="139" t="s">
        <v>62</v>
      </c>
      <c r="I56" s="241" t="str">
        <f>IF(Datatjek!Z46=0,"",FIXED(Datatjek!Z46/'Beregning af vandkvalitet'!$I$11:$J$11,1-INT(LOG10(ABS(Datatjek!Z46/'Beregning af vandkvalitet'!$I$11:$J$11)))))</f>
        <v/>
      </c>
      <c r="J56" s="319">
        <v>1.8</v>
      </c>
      <c r="K56" s="323" t="str">
        <f t="shared" si="7"/>
        <v/>
      </c>
      <c r="L56" s="327">
        <f t="shared" si="2"/>
        <v>0</v>
      </c>
      <c r="M56" s="241" t="str">
        <f>IF(Datatjek!Z46=0,"",FIXED(Datatjek!Z46/'Beregning af vandkvalitet'!$M$11:$N$11,1-INT(LOG10(ABS(Datatjek!Z46/'Beregning af vandkvalitet'!$M$11:$N$11)))))</f>
        <v/>
      </c>
      <c r="N56" s="319">
        <v>18</v>
      </c>
      <c r="O56" s="323" t="str">
        <f t="shared" si="3"/>
        <v/>
      </c>
      <c r="P56" s="327">
        <f t="shared" si="4"/>
        <v>0</v>
      </c>
      <c r="Q56" s="241" t="str">
        <f>IF(Datatjek!Z46=0,"",FIXED(Datatjek!Z46/'Beregning af vandkvalitet'!$Q$11:$R$11,1-INT(LOG10(ABS(Datatjek!Z46/'Beregning af vandkvalitet'!$Q$11:$R$11)))))</f>
        <v/>
      </c>
      <c r="R56" s="333">
        <v>0.1</v>
      </c>
      <c r="S56" s="323" t="str">
        <f t="shared" si="16"/>
        <v/>
      </c>
      <c r="T56" s="328">
        <f t="shared" si="15"/>
        <v>0</v>
      </c>
    </row>
    <row r="57" spans="2:20" x14ac:dyDescent="0.25">
      <c r="B57" s="139"/>
      <c r="C57" s="139"/>
      <c r="D57" s="139"/>
      <c r="E57" s="139"/>
      <c r="G57" s="150" t="s">
        <v>99</v>
      </c>
      <c r="H57" s="139" t="s">
        <v>62</v>
      </c>
      <c r="I57" s="241" t="str">
        <f>IF(Datatjek!Z47=0,"",FIXED(Datatjek!Z47/'Beregning af vandkvalitet'!$I$11:$J$11,1-INT(LOG10(ABS(Datatjek!Z47/'Beregning af vandkvalitet'!$I$11:$J$11)))))</f>
        <v/>
      </c>
      <c r="J57" s="319"/>
      <c r="K57" s="323" t="str">
        <f t="shared" si="7"/>
        <v/>
      </c>
      <c r="L57" s="327">
        <f t="shared" si="2"/>
        <v>0</v>
      </c>
      <c r="M57" s="241" t="str">
        <f>IF(Datatjek!Z47=0,"",FIXED(Datatjek!Z47/'Beregning af vandkvalitet'!$M$11:$N$11,1-INT(LOG10(ABS(Datatjek!Z47/'Beregning af vandkvalitet'!$M$11:$N$11)))))</f>
        <v/>
      </c>
      <c r="N57" s="319"/>
      <c r="O57" s="323" t="str">
        <f t="shared" si="3"/>
        <v/>
      </c>
      <c r="P57" s="327">
        <f t="shared" si="4"/>
        <v>0</v>
      </c>
      <c r="Q57" s="241" t="str">
        <f>IF(Datatjek!Z47=0,"",FIXED(Datatjek!Z47/'Beregning af vandkvalitet'!$Q$11:$R$11,1-INT(LOG10(ABS(Datatjek!Z47/'Beregning af vandkvalitet'!$Q$11:$R$11)))))</f>
        <v/>
      </c>
      <c r="R57" s="333">
        <v>0.1</v>
      </c>
      <c r="S57" s="323" t="str">
        <f t="shared" si="16"/>
        <v/>
      </c>
      <c r="T57" s="328">
        <f t="shared" si="15"/>
        <v>0</v>
      </c>
    </row>
    <row r="58" spans="2:20" x14ac:dyDescent="0.25">
      <c r="B58" s="139"/>
      <c r="C58" s="139"/>
      <c r="D58" s="139"/>
      <c r="E58" s="139"/>
      <c r="G58" s="150" t="s">
        <v>100</v>
      </c>
      <c r="H58" s="139" t="s">
        <v>62</v>
      </c>
      <c r="I58" s="241" t="str">
        <f>IF(Datatjek!Z48=0,"",FIXED(Datatjek!Z48/'Beregning af vandkvalitet'!$I$11:$J$11,1-INT(LOG10(ABS(Datatjek!Z48/'Beregning af vandkvalitet'!$I$11:$J$11)))))</f>
        <v/>
      </c>
      <c r="J58" s="319"/>
      <c r="K58" s="323" t="str">
        <f t="shared" si="7"/>
        <v/>
      </c>
      <c r="L58" s="327">
        <f t="shared" si="2"/>
        <v>0</v>
      </c>
      <c r="M58" s="241" t="str">
        <f>IF(Datatjek!Z48=0,"",FIXED(Datatjek!Z48/'Beregning af vandkvalitet'!$M$11:$N$11,1-INT(LOG10(ABS(Datatjek!Z48/'Beregning af vandkvalitet'!$M$11:$N$11)))))</f>
        <v/>
      </c>
      <c r="N58" s="319"/>
      <c r="O58" s="323" t="str">
        <f t="shared" si="3"/>
        <v/>
      </c>
      <c r="P58" s="327">
        <f t="shared" si="4"/>
        <v>0</v>
      </c>
      <c r="Q58" s="241" t="str">
        <f>IF(Datatjek!Z48=0,"",FIXED(Datatjek!Z48/'Beregning af vandkvalitet'!$Q$11:$R$11,1-INT(LOG10(ABS(Datatjek!Z48/'Beregning af vandkvalitet'!$Q$11:$R$11)))))</f>
        <v/>
      </c>
      <c r="R58" s="333">
        <v>0.1</v>
      </c>
      <c r="S58" s="323" t="str">
        <f t="shared" si="16"/>
        <v/>
      </c>
      <c r="T58" s="328">
        <f t="shared" si="15"/>
        <v>0</v>
      </c>
    </row>
    <row r="59" spans="2:20" x14ac:dyDescent="0.25">
      <c r="B59" s="139"/>
      <c r="C59" s="139"/>
      <c r="D59" s="139"/>
      <c r="E59" s="139"/>
      <c r="G59" s="150"/>
      <c r="H59" s="139"/>
      <c r="I59" s="139"/>
      <c r="J59" s="139"/>
      <c r="K59" s="322"/>
      <c r="L59" s="139"/>
      <c r="M59" s="139"/>
      <c r="N59" s="139"/>
      <c r="O59" s="139"/>
      <c r="P59" s="139"/>
      <c r="Q59" s="139"/>
      <c r="R59" s="139"/>
      <c r="S59" s="139"/>
      <c r="T59" s="151"/>
    </row>
    <row r="60" spans="2:20" x14ac:dyDescent="0.25">
      <c r="B60" s="139"/>
      <c r="C60" s="139"/>
      <c r="D60" s="139"/>
      <c r="G60" s="150"/>
      <c r="H60" s="139"/>
      <c r="I60" s="139"/>
      <c r="J60" s="139"/>
      <c r="K60" s="322"/>
      <c r="L60" s="139"/>
      <c r="M60" s="139"/>
      <c r="N60" s="139"/>
      <c r="O60" s="139"/>
      <c r="P60" s="139"/>
      <c r="Q60" s="139"/>
      <c r="R60" s="139"/>
      <c r="S60" s="139"/>
      <c r="T60" s="151"/>
    </row>
    <row r="61" spans="2:20" s="325" customFormat="1" ht="18.75" x14ac:dyDescent="0.3">
      <c r="B61" s="135"/>
      <c r="C61" s="135"/>
      <c r="D61" s="135"/>
      <c r="G61" s="338" t="s">
        <v>405</v>
      </c>
      <c r="H61" s="155"/>
      <c r="I61" s="155"/>
      <c r="J61" s="155"/>
      <c r="K61" s="331">
        <f>SUMIF(L25:L58,"&gt;=1")</f>
        <v>0</v>
      </c>
      <c r="L61" s="155"/>
      <c r="M61" s="155"/>
      <c r="N61" s="155"/>
      <c r="O61" s="331">
        <f>SUMIF(P25:P58,"&gt;=1")</f>
        <v>0</v>
      </c>
      <c r="P61" s="155"/>
      <c r="Q61" s="155"/>
      <c r="R61" s="155"/>
      <c r="S61" s="331">
        <f>SUMIF(T25:T58,"&gt;=1")</f>
        <v>0</v>
      </c>
      <c r="T61" s="339"/>
    </row>
    <row r="62" spans="2:20" ht="18.75" x14ac:dyDescent="0.3">
      <c r="B62" s="325"/>
      <c r="C62" s="325"/>
      <c r="D62" s="325"/>
      <c r="G62" s="338" t="s">
        <v>421</v>
      </c>
      <c r="H62" s="139"/>
      <c r="I62" s="139"/>
      <c r="J62" s="139"/>
      <c r="K62" s="322"/>
      <c r="L62" s="139"/>
      <c r="M62" s="139"/>
      <c r="N62" s="139"/>
      <c r="O62" s="139"/>
      <c r="P62" s="139"/>
      <c r="Q62" s="139"/>
      <c r="R62" s="139"/>
      <c r="S62" s="139"/>
      <c r="T62" s="151"/>
    </row>
    <row r="63" spans="2:20" ht="15.75" thickBot="1" x14ac:dyDescent="0.3">
      <c r="G63" s="152"/>
      <c r="H63" s="153"/>
      <c r="I63" s="153"/>
      <c r="J63" s="153"/>
      <c r="K63" s="324"/>
      <c r="L63" s="153"/>
      <c r="M63" s="153"/>
      <c r="N63" s="153"/>
      <c r="O63" s="153"/>
      <c r="P63" s="153"/>
      <c r="Q63" s="153"/>
      <c r="R63" s="153"/>
      <c r="S63" s="153"/>
      <c r="T63" s="154"/>
    </row>
  </sheetData>
  <sheetProtection algorithmName="SHA-512" hashValue="7MtoFzx1CqKP69rzX9XShg0neGRr1JUxDvUMbP1y+Uh/WuuM8L9ZVafHubOl6Cu4XEP9wLt8P1MCURzbCC2BrA==" saltValue="HQRGladK85f3yvQth2rT8A==" spinCount="100000" sheet="1" objects="1" scenarios="1"/>
  <mergeCells count="17">
    <mergeCell ref="S13:S14"/>
    <mergeCell ref="M9:O9"/>
    <mergeCell ref="Q9:S9"/>
    <mergeCell ref="R39:R41"/>
    <mergeCell ref="Q11:S11"/>
    <mergeCell ref="S40:S41"/>
    <mergeCell ref="C9:C10"/>
    <mergeCell ref="D9:D10"/>
    <mergeCell ref="J40:J41"/>
    <mergeCell ref="N40:N41"/>
    <mergeCell ref="I9:K9"/>
    <mergeCell ref="K13:K14"/>
    <mergeCell ref="I11:K11"/>
    <mergeCell ref="K40:K41"/>
    <mergeCell ref="M11:O11"/>
    <mergeCell ref="O40:O41"/>
    <mergeCell ref="O13:O14"/>
  </mergeCells>
  <conditionalFormatting sqref="K15">
    <cfRule type="expression" dxfId="146" priority="102">
      <formula>VALUE($K15)&gt;=1</formula>
    </cfRule>
  </conditionalFormatting>
  <conditionalFormatting sqref="K61">
    <cfRule type="expression" dxfId="145" priority="101">
      <formula>VALUE($K61)&gt;1</formula>
    </cfRule>
  </conditionalFormatting>
  <conditionalFormatting sqref="K16">
    <cfRule type="expression" dxfId="144" priority="100">
      <formula>VALUE($K16)&gt;=1</formula>
    </cfRule>
  </conditionalFormatting>
  <conditionalFormatting sqref="K17">
    <cfRule type="expression" dxfId="143" priority="99">
      <formula>VALUE($K17)&gt;=1</formula>
    </cfRule>
  </conditionalFormatting>
  <conditionalFormatting sqref="K18">
    <cfRule type="expression" dxfId="142" priority="98">
      <formula>VALUE($K18)&gt;=1</formula>
    </cfRule>
  </conditionalFormatting>
  <conditionalFormatting sqref="K21">
    <cfRule type="expression" dxfId="141" priority="97">
      <formula>VALUE($K21)&gt;=1</formula>
    </cfRule>
  </conditionalFormatting>
  <conditionalFormatting sqref="K22">
    <cfRule type="expression" dxfId="140" priority="96">
      <formula>VALUE($K22)&gt;=1</formula>
    </cfRule>
  </conditionalFormatting>
  <conditionalFormatting sqref="K25">
    <cfRule type="expression" dxfId="139" priority="95">
      <formula>VALUE($K25)&gt;=1</formula>
    </cfRule>
  </conditionalFormatting>
  <conditionalFormatting sqref="K26">
    <cfRule type="expression" dxfId="138" priority="94">
      <formula>VALUE($K26)&gt;=1</formula>
    </cfRule>
  </conditionalFormatting>
  <conditionalFormatting sqref="K27">
    <cfRule type="expression" dxfId="137" priority="93">
      <formula>VALUE($K27)&gt;=1</formula>
    </cfRule>
  </conditionalFormatting>
  <conditionalFormatting sqref="K28">
    <cfRule type="expression" dxfId="136" priority="92">
      <formula>VALUE($K28)&gt;=1</formula>
    </cfRule>
  </conditionalFormatting>
  <conditionalFormatting sqref="K29">
    <cfRule type="expression" dxfId="135" priority="91">
      <formula>VALUE($K29)&gt;=1</formula>
    </cfRule>
  </conditionalFormatting>
  <conditionalFormatting sqref="K30">
    <cfRule type="expression" dxfId="134" priority="90">
      <formula>VALUE($K30)&gt;=1</formula>
    </cfRule>
  </conditionalFormatting>
  <conditionalFormatting sqref="K33">
    <cfRule type="expression" dxfId="133" priority="89">
      <formula>VALUE($K33)&gt;=1</formula>
    </cfRule>
  </conditionalFormatting>
  <conditionalFormatting sqref="K34">
    <cfRule type="expression" dxfId="132" priority="88">
      <formula>VALUE($K34)&gt;=1</formula>
    </cfRule>
  </conditionalFormatting>
  <conditionalFormatting sqref="K35">
    <cfRule type="expression" dxfId="131" priority="87">
      <formula>VALUE($K35)&gt;=1</formula>
    </cfRule>
  </conditionalFormatting>
  <conditionalFormatting sqref="K36">
    <cfRule type="expression" dxfId="130" priority="86">
      <formula>VALUE($K36)&gt;=1</formula>
    </cfRule>
  </conditionalFormatting>
  <conditionalFormatting sqref="K37">
    <cfRule type="expression" dxfId="129" priority="85">
      <formula>VALUE($K37)&gt;=1</formula>
    </cfRule>
  </conditionalFormatting>
  <conditionalFormatting sqref="K38">
    <cfRule type="expression" dxfId="128" priority="84">
      <formula>VALUE($K38)&gt;=1</formula>
    </cfRule>
  </conditionalFormatting>
  <conditionalFormatting sqref="K39">
    <cfRule type="expression" dxfId="127" priority="83">
      <formula>VALUE($K39)&gt;=1</formula>
    </cfRule>
  </conditionalFormatting>
  <conditionalFormatting sqref="K40:K41">
    <cfRule type="expression" dxfId="126" priority="82">
      <formula>VALUE($K40)&gt;=1</formula>
    </cfRule>
  </conditionalFormatting>
  <conditionalFormatting sqref="K42">
    <cfRule type="expression" dxfId="125" priority="81">
      <formula>VALUE($K42)&gt;=1</formula>
    </cfRule>
  </conditionalFormatting>
  <conditionalFormatting sqref="K45">
    <cfRule type="expression" dxfId="124" priority="80">
      <formula>VALUE($K45)&gt;=1</formula>
    </cfRule>
  </conditionalFormatting>
  <conditionalFormatting sqref="K46">
    <cfRule type="expression" dxfId="123" priority="79">
      <formula>VALUE($K46)&gt;=1</formula>
    </cfRule>
  </conditionalFormatting>
  <conditionalFormatting sqref="K47">
    <cfRule type="expression" dxfId="122" priority="78">
      <formula>VALUE($K47)&gt;=1</formula>
    </cfRule>
  </conditionalFormatting>
  <conditionalFormatting sqref="K48">
    <cfRule type="expression" dxfId="121" priority="77">
      <formula>VALUE($K48)&gt;=1</formula>
    </cfRule>
  </conditionalFormatting>
  <conditionalFormatting sqref="K51">
    <cfRule type="expression" dxfId="120" priority="76">
      <formula>VALUE($K51)&gt;=1</formula>
    </cfRule>
  </conditionalFormatting>
  <conditionalFormatting sqref="K54">
    <cfRule type="expression" dxfId="119" priority="75">
      <formula>VALUE($K54)&gt;=1</formula>
    </cfRule>
  </conditionalFormatting>
  <conditionalFormatting sqref="K55">
    <cfRule type="expression" dxfId="118" priority="74">
      <formula>VALUE($K55)&gt;=1</formula>
    </cfRule>
  </conditionalFormatting>
  <conditionalFormatting sqref="K56">
    <cfRule type="expression" dxfId="117" priority="73">
      <formula>VALUE($K56)&gt;=1</formula>
    </cfRule>
  </conditionalFormatting>
  <conditionalFormatting sqref="K57">
    <cfRule type="expression" dxfId="116" priority="72">
      <formula>VALUE($K57)&gt;=1</formula>
    </cfRule>
  </conditionalFormatting>
  <conditionalFormatting sqref="K58">
    <cfRule type="expression" dxfId="115" priority="71">
      <formula>VALUE($K58)&gt;=1</formula>
    </cfRule>
  </conditionalFormatting>
  <conditionalFormatting sqref="O61">
    <cfRule type="expression" dxfId="114" priority="69">
      <formula>VALUE($K61)&gt;1</formula>
    </cfRule>
  </conditionalFormatting>
  <conditionalFormatting sqref="O15">
    <cfRule type="expression" dxfId="113" priority="68">
      <formula>VALUE($O15)&gt;=1</formula>
    </cfRule>
  </conditionalFormatting>
  <conditionalFormatting sqref="O16">
    <cfRule type="expression" dxfId="112" priority="67">
      <formula>VALUE(O16)&gt;=1</formula>
    </cfRule>
  </conditionalFormatting>
  <conditionalFormatting sqref="O17">
    <cfRule type="expression" dxfId="111" priority="66">
      <formula>VALUE(O17)&gt;=1</formula>
    </cfRule>
  </conditionalFormatting>
  <conditionalFormatting sqref="O18">
    <cfRule type="expression" dxfId="110" priority="65">
      <formula>VALUE(O18)&gt;=1</formula>
    </cfRule>
  </conditionalFormatting>
  <conditionalFormatting sqref="O21">
    <cfRule type="expression" dxfId="109" priority="64">
      <formula>VALUE(O21)&gt;=1</formula>
    </cfRule>
  </conditionalFormatting>
  <conditionalFormatting sqref="O22">
    <cfRule type="expression" dxfId="108" priority="63">
      <formula>VALUE(O22)&gt;=1</formula>
    </cfRule>
  </conditionalFormatting>
  <conditionalFormatting sqref="O25">
    <cfRule type="expression" dxfId="107" priority="62">
      <formula>VALUE(O25)&gt;=1</formula>
    </cfRule>
  </conditionalFormatting>
  <conditionalFormatting sqref="O26">
    <cfRule type="expression" dxfId="106" priority="61">
      <formula>VALUE(O26)&gt;=1</formula>
    </cfRule>
  </conditionalFormatting>
  <conditionalFormatting sqref="O27">
    <cfRule type="expression" dxfId="105" priority="60">
      <formula>VALUE(O27)&gt;=1</formula>
    </cfRule>
  </conditionalFormatting>
  <conditionalFormatting sqref="O28">
    <cfRule type="expression" dxfId="104" priority="59">
      <formula>VALUE(O28)&gt;=1</formula>
    </cfRule>
  </conditionalFormatting>
  <conditionalFormatting sqref="O29">
    <cfRule type="expression" dxfId="103" priority="58">
      <formula>VALUE(O29)&gt;=1</formula>
    </cfRule>
  </conditionalFormatting>
  <conditionalFormatting sqref="O30">
    <cfRule type="expression" dxfId="102" priority="57">
      <formula>VALUE(O30)&gt;=1</formula>
    </cfRule>
  </conditionalFormatting>
  <conditionalFormatting sqref="O33">
    <cfRule type="expression" dxfId="101" priority="56">
      <formula>VALUE(O33)&gt;=1</formula>
    </cfRule>
  </conditionalFormatting>
  <conditionalFormatting sqref="O34">
    <cfRule type="expression" dxfId="100" priority="55">
      <formula>VALUE(O34)&gt;=1</formula>
    </cfRule>
  </conditionalFormatting>
  <conditionalFormatting sqref="O35">
    <cfRule type="expression" dxfId="99" priority="54">
      <formula>VALUE(O35)&gt;=1</formula>
    </cfRule>
  </conditionalFormatting>
  <conditionalFormatting sqref="O36">
    <cfRule type="expression" dxfId="98" priority="53">
      <formula>VALUE(O36)&gt;=1</formula>
    </cfRule>
  </conditionalFormatting>
  <conditionalFormatting sqref="O37">
    <cfRule type="expression" dxfId="97" priority="52">
      <formula>VALUE(O37)&gt;=1</formula>
    </cfRule>
  </conditionalFormatting>
  <conditionalFormatting sqref="O38">
    <cfRule type="expression" dxfId="96" priority="51">
      <formula>VALUE(O38)&gt;=1</formula>
    </cfRule>
  </conditionalFormatting>
  <conditionalFormatting sqref="O39">
    <cfRule type="expression" dxfId="95" priority="50">
      <formula>VALUE(O39)&gt;=1</formula>
    </cfRule>
  </conditionalFormatting>
  <conditionalFormatting sqref="O40:O41">
    <cfRule type="expression" dxfId="94" priority="49">
      <formula>VALUE(O40)&gt;=1</formula>
    </cfRule>
  </conditionalFormatting>
  <conditionalFormatting sqref="O42">
    <cfRule type="expression" dxfId="93" priority="48">
      <formula>VALUE(O42)&gt;=1</formula>
    </cfRule>
  </conditionalFormatting>
  <conditionalFormatting sqref="O45">
    <cfRule type="expression" dxfId="92" priority="47">
      <formula>VALUE(O45)&gt;=1</formula>
    </cfRule>
  </conditionalFormatting>
  <conditionalFormatting sqref="O46">
    <cfRule type="expression" dxfId="91" priority="46">
      <formula>VALUE(O46)&gt;=1</formula>
    </cfRule>
  </conditionalFormatting>
  <conditionalFormatting sqref="O47">
    <cfRule type="expression" dxfId="90" priority="45">
      <formula>VALUE(O47)&gt;=1</formula>
    </cfRule>
  </conditionalFormatting>
  <conditionalFormatting sqref="O48">
    <cfRule type="expression" dxfId="89" priority="44">
      <formula>VALUE(O48)&gt;=1</formula>
    </cfRule>
  </conditionalFormatting>
  <conditionalFormatting sqref="O51">
    <cfRule type="expression" dxfId="88" priority="43">
      <formula>VALUE(O51)&gt;=1</formula>
    </cfRule>
  </conditionalFormatting>
  <conditionalFormatting sqref="O54">
    <cfRule type="expression" dxfId="87" priority="42">
      <formula>VALUE(O54)&gt;=1</formula>
    </cfRule>
  </conditionalFormatting>
  <conditionalFormatting sqref="O55">
    <cfRule type="expression" dxfId="86" priority="41">
      <formula>VALUE(O55)&gt;=1</formula>
    </cfRule>
  </conditionalFormatting>
  <conditionalFormatting sqref="O56">
    <cfRule type="expression" dxfId="85" priority="40">
      <formula>VALUE(O56)&gt;=1</formula>
    </cfRule>
  </conditionalFormatting>
  <conditionalFormatting sqref="O57">
    <cfRule type="expression" dxfId="84" priority="39">
      <formula>VALUE(O57)&gt;=1</formula>
    </cfRule>
  </conditionalFormatting>
  <conditionalFormatting sqref="O58">
    <cfRule type="expression" dxfId="83" priority="38">
      <formula>VALUE(O58)&gt;=1</formula>
    </cfRule>
  </conditionalFormatting>
  <conditionalFormatting sqref="S61">
    <cfRule type="expression" dxfId="82" priority="37">
      <formula>VALUE($K61)&gt;1</formula>
    </cfRule>
  </conditionalFormatting>
  <conditionalFormatting sqref="S15">
    <cfRule type="expression" dxfId="81" priority="36">
      <formula>VALUE(S15)&gt;=1</formula>
    </cfRule>
  </conditionalFormatting>
  <conditionalFormatting sqref="S16">
    <cfRule type="expression" dxfId="80" priority="35">
      <formula>VALUE(S16)&gt;=1</formula>
    </cfRule>
  </conditionalFormatting>
  <conditionalFormatting sqref="S17">
    <cfRule type="expression" dxfId="79" priority="34">
      <formula>VALUE(S17)&gt;=1</formula>
    </cfRule>
  </conditionalFormatting>
  <conditionalFormatting sqref="S18">
    <cfRule type="expression" dxfId="78" priority="33">
      <formula>VALUE(S18)&gt;=1</formula>
    </cfRule>
  </conditionalFormatting>
  <conditionalFormatting sqref="S21">
    <cfRule type="expression" dxfId="77" priority="32">
      <formula>VALUE(S21)&gt;=1</formula>
    </cfRule>
  </conditionalFormatting>
  <conditionalFormatting sqref="S22">
    <cfRule type="expression" dxfId="76" priority="31">
      <formula>VALUE(S22)&gt;=1</formula>
    </cfRule>
  </conditionalFormatting>
  <conditionalFormatting sqref="S25">
    <cfRule type="expression" dxfId="75" priority="30">
      <formula>VALUE(S25)&gt;=1</formula>
    </cfRule>
  </conditionalFormatting>
  <conditionalFormatting sqref="S26">
    <cfRule type="expression" dxfId="74" priority="29">
      <formula>VALUE(S26)&gt;=1</formula>
    </cfRule>
  </conditionalFormatting>
  <conditionalFormatting sqref="S27">
    <cfRule type="expression" dxfId="73" priority="28">
      <formula>VALUE(S27)&gt;=1</formula>
    </cfRule>
  </conditionalFormatting>
  <conditionalFormatting sqref="S28">
    <cfRule type="expression" dxfId="72" priority="27">
      <formula>VALUE(S28)&gt;=1</formula>
    </cfRule>
  </conditionalFormatting>
  <conditionalFormatting sqref="S29">
    <cfRule type="expression" dxfId="71" priority="26">
      <formula>VALUE(S29)&gt;=1</formula>
    </cfRule>
  </conditionalFormatting>
  <conditionalFormatting sqref="S30">
    <cfRule type="expression" dxfId="70" priority="25">
      <formula>VALUE(S30)&gt;=1</formula>
    </cfRule>
  </conditionalFormatting>
  <conditionalFormatting sqref="S33">
    <cfRule type="expression" dxfId="69" priority="24">
      <formula>VALUE(S33)&gt;=1</formula>
    </cfRule>
  </conditionalFormatting>
  <conditionalFormatting sqref="S34">
    <cfRule type="expression" dxfId="68" priority="23">
      <formula>VALUE(S34)&gt;=1</formula>
    </cfRule>
  </conditionalFormatting>
  <conditionalFormatting sqref="S35">
    <cfRule type="expression" dxfId="67" priority="22">
      <formula>VALUE(S35)&gt;=1</formula>
    </cfRule>
  </conditionalFormatting>
  <conditionalFormatting sqref="S36">
    <cfRule type="expression" dxfId="66" priority="21">
      <formula>VALUE(S36)&gt;=1</formula>
    </cfRule>
  </conditionalFormatting>
  <conditionalFormatting sqref="S37">
    <cfRule type="expression" dxfId="65" priority="20">
      <formula>VALUE(S37)&gt;=1</formula>
    </cfRule>
  </conditionalFormatting>
  <conditionalFormatting sqref="S38">
    <cfRule type="expression" dxfId="64" priority="19">
      <formula>VALUE(S38)&gt;=1</formula>
    </cfRule>
  </conditionalFormatting>
  <conditionalFormatting sqref="S39">
    <cfRule type="expression" dxfId="63" priority="18">
      <formula>VALUE(S39)&gt;=1</formula>
    </cfRule>
  </conditionalFormatting>
  <conditionalFormatting sqref="S40:S41">
    <cfRule type="expression" dxfId="62" priority="17">
      <formula>VALUE(S40)&gt;=1</formula>
    </cfRule>
  </conditionalFormatting>
  <conditionalFormatting sqref="S42">
    <cfRule type="expression" dxfId="61" priority="16">
      <formula>VALUE(S42)&gt;=1</formula>
    </cfRule>
  </conditionalFormatting>
  <conditionalFormatting sqref="S45">
    <cfRule type="expression" dxfId="60" priority="15">
      <formula>VALUE(S45)&gt;=1</formula>
    </cfRule>
  </conditionalFormatting>
  <conditionalFormatting sqref="S46">
    <cfRule type="expression" dxfId="59" priority="14">
      <formula>VALUE(S46)&gt;=1</formula>
    </cfRule>
  </conditionalFormatting>
  <conditionalFormatting sqref="S47">
    <cfRule type="expression" dxfId="58" priority="13">
      <formula>VALUE(S47)&gt;=1</formula>
    </cfRule>
  </conditionalFormatting>
  <conditionalFormatting sqref="S48">
    <cfRule type="expression" dxfId="57" priority="12">
      <formula>VALUE(S48)&gt;=1</formula>
    </cfRule>
  </conditionalFormatting>
  <conditionalFormatting sqref="S51">
    <cfRule type="expression" dxfId="56" priority="11">
      <formula>VALUE(S51)&gt;=1</formula>
    </cfRule>
  </conditionalFormatting>
  <conditionalFormatting sqref="S54">
    <cfRule type="expression" dxfId="55" priority="10">
      <formula>VALUE(S54)&gt;=1</formula>
    </cfRule>
  </conditionalFormatting>
  <conditionalFormatting sqref="S55">
    <cfRule type="expression" dxfId="54" priority="9">
      <formula>VALUE(S55)&gt;=1</formula>
    </cfRule>
  </conditionalFormatting>
  <conditionalFormatting sqref="S56">
    <cfRule type="expression" dxfId="53" priority="8">
      <formula>VALUE(S56)&gt;=1</formula>
    </cfRule>
  </conditionalFormatting>
  <conditionalFormatting sqref="S57">
    <cfRule type="expression" dxfId="52" priority="7">
      <formula>VALUE(S57)&gt;=1</formula>
    </cfRule>
  </conditionalFormatting>
  <conditionalFormatting sqref="S58">
    <cfRule type="expression" dxfId="51" priority="6">
      <formula>VALUE(S58)&gt;=1</formula>
    </cfRule>
  </conditionalFormatting>
  <dataValidations xWindow="493" yWindow="490" count="6">
    <dataValidation type="decimal" allowBlank="1" showErrorMessage="1" errorTitle="Ugyldig værdi" error="Indtast et tal større end 0" promptTitle="Indtast tal større end 0" prompt="okijp9" sqref="C13 C24:C28 C22 C15:C20" xr:uid="{00000000-0002-0000-0400-000000000000}">
      <formula1>0.000000000000001</formula1>
      <formula2>99999999999999900</formula2>
    </dataValidation>
    <dataValidation type="decimal" showInputMessage="1" showErrorMessage="1" errorTitle="Ugyldig værdi" error="Indtast et tal større end 0." sqref="M11 I11 Q11" xr:uid="{00000000-0002-0000-0400-000001000000}">
      <formula1>0.0000000000001</formula1>
      <formula2>999999999999999</formula2>
    </dataValidation>
    <dataValidation type="decimal" allowBlank="1" showInputMessage="1" showErrorMessage="1" errorTitle="Ugyldig værdi" error="Indtast et tal større end 0" promptTitle="Ingen data" prompt="Der er endnu ingen måledata for denne kategori. Data er baseret på deposition over bynære områder." sqref="C23 C14 C11" xr:uid="{00000000-0002-0000-0400-000002000000}">
      <formula1>0.000000000000001</formula1>
      <formula2>99999999999999900</formula2>
    </dataValidation>
    <dataValidation type="decimal" allowBlank="1" showInputMessage="1" showErrorMessage="1" errorTitle="Ugyldig værdi" error="Indtast et tal større end 0" promptTitle="Få data" prompt="Vær opmærksom på at der kun er få måledata for denne kategori. For PAH, bisphenol A og pesticider og  er der anvendt data for regnvand (deposition våd + tør)" sqref="C21" xr:uid="{00000000-0002-0000-0400-000003000000}">
      <formula1>0.000000000000001</formula1>
      <formula2>99999999999999900</formula2>
    </dataValidation>
    <dataValidation type="custom" errorStyle="information" allowBlank="1" showInputMessage="1" showErrorMessage="1" errorTitle="Tjek datagrundlaget" error="Den totale fraktion er mindre eller lig den opløste fraktion. dette kan skyldes datagrundlaget" sqref="I29" xr:uid="{00000000-0002-0000-0400-000004000000}">
      <formula1>IF(VALUE(I29)&gt;VALUE(I30),TRUE,FALSE)</formula1>
    </dataValidation>
    <dataValidation type="decimal" allowBlank="1" showErrorMessage="1" errorTitle="Ugyldig værdi" error="Indtast et tal større end 0" promptTitle="Ingen data" prompt="Der er endnu ingen måledata for denne kategori. Data er baseret på deposition over bynære områder." sqref="C12" xr:uid="{00000000-0002-0000-0400-000005000000}">
      <formula1>0.000000000000001</formula1>
      <formula2>99999999999999900</formula2>
    </dataValidation>
  </dataValidations>
  <pageMargins left="0.70866141732283472" right="0.70866141732283472" top="0.74803149606299213" bottom="0.74803149606299213" header="0.31496062992125984" footer="0.31496062992125984"/>
  <pageSetup paperSize="9" scale="57"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B2:I53"/>
  <sheetViews>
    <sheetView zoomScale="90" zoomScaleNormal="90" workbookViewId="0">
      <selection activeCell="L18" sqref="L18"/>
    </sheetView>
  </sheetViews>
  <sheetFormatPr defaultColWidth="9.140625" defaultRowHeight="15" x14ac:dyDescent="0.25"/>
  <cols>
    <col min="1" max="1" width="4.7109375" style="135" customWidth="1"/>
    <col min="2" max="2" width="36.42578125" style="135" customWidth="1"/>
    <col min="3" max="3" width="15" style="135" customWidth="1"/>
    <col min="4" max="4" width="4.7109375" style="135" customWidth="1"/>
    <col min="5" max="5" width="9.140625" style="135"/>
    <col min="6" max="6" width="24.42578125" style="135" customWidth="1"/>
    <col min="7" max="7" width="8" style="135" customWidth="1"/>
    <col min="8" max="8" width="15.7109375" style="135" customWidth="1"/>
    <col min="9" max="10" width="4.7109375" style="135" customWidth="1"/>
    <col min="11" max="16384" width="9.140625" style="135"/>
  </cols>
  <sheetData>
    <row r="2" spans="2:9" ht="21" x14ac:dyDescent="0.35">
      <c r="B2" s="141" t="s">
        <v>387</v>
      </c>
    </row>
    <row r="3" spans="2:9" x14ac:dyDescent="0.25">
      <c r="B3" s="293" t="s">
        <v>397</v>
      </c>
    </row>
    <row r="4" spans="2:9" x14ac:dyDescent="0.25">
      <c r="B4" s="293" t="s">
        <v>398</v>
      </c>
    </row>
    <row r="5" spans="2:9" ht="15.75" thickBot="1" x14ac:dyDescent="0.3">
      <c r="B5" s="293"/>
    </row>
    <row r="6" spans="2:9" x14ac:dyDescent="0.25">
      <c r="B6" s="144"/>
      <c r="C6" s="145"/>
      <c r="D6" s="146"/>
      <c r="F6" s="144"/>
      <c r="G6" s="145"/>
      <c r="H6" s="145"/>
      <c r="I6" s="146"/>
    </row>
    <row r="7" spans="2:9" ht="15" customHeight="1" x14ac:dyDescent="0.25">
      <c r="B7" s="150"/>
      <c r="C7" s="139"/>
      <c r="D7" s="151"/>
      <c r="F7" s="150"/>
      <c r="G7" s="139"/>
      <c r="H7" s="624" t="s">
        <v>388</v>
      </c>
      <c r="I7" s="151"/>
    </row>
    <row r="8" spans="2:9" s="137" customFormat="1" ht="20.25" customHeight="1" x14ac:dyDescent="0.25">
      <c r="B8" s="147"/>
      <c r="C8" s="143" t="s">
        <v>396</v>
      </c>
      <c r="D8" s="149"/>
      <c r="F8" s="156" t="s">
        <v>49</v>
      </c>
      <c r="G8" s="138" t="s">
        <v>50</v>
      </c>
      <c r="H8" s="630"/>
      <c r="I8" s="151"/>
    </row>
    <row r="9" spans="2:9" ht="15" customHeight="1" x14ac:dyDescent="0.25">
      <c r="B9" s="156" t="s">
        <v>385</v>
      </c>
      <c r="C9" s="345">
        <v>765</v>
      </c>
      <c r="D9" s="151"/>
      <c r="F9" s="150" t="s">
        <v>51</v>
      </c>
      <c r="G9" s="139"/>
      <c r="H9" s="291"/>
      <c r="I9" s="151"/>
    </row>
    <row r="10" spans="2:9" x14ac:dyDescent="0.25">
      <c r="B10" s="150"/>
      <c r="C10" s="139"/>
      <c r="D10" s="151"/>
      <c r="F10" s="150" t="s">
        <v>52</v>
      </c>
      <c r="G10" s="139" t="s">
        <v>389</v>
      </c>
      <c r="H10" s="291" t="str">
        <f>IF('Beregning af vandkvalitet'!$I16="","",FIXED(VALUE('Beregning af vandkvalitet'!$I16)*'Beregning af vandkvalitet'!$C$29*'Beregning af belastning'!$C$9/100,1-INT(LOG10(ABS(VALUE('Beregning af vandkvalitet'!$I16)*'Beregning af vandkvalitet'!$C$29*'Beregning af belastning'!$C$9/100)))))</f>
        <v/>
      </c>
      <c r="I10" s="151"/>
    </row>
    <row r="11" spans="2:9" x14ac:dyDescent="0.25">
      <c r="B11" s="150"/>
      <c r="C11" s="139"/>
      <c r="D11" s="151"/>
      <c r="F11" s="150" t="s">
        <v>54</v>
      </c>
      <c r="G11" s="139" t="s">
        <v>389</v>
      </c>
      <c r="H11" s="291" t="str">
        <f>IF('Beregning af vandkvalitet'!$I17="","",FIXED(VALUE('Beregning af vandkvalitet'!$I17)*'Beregning af vandkvalitet'!$C$29*'Beregning af belastning'!$C$9/100,1-INT(LOG10(ABS(VALUE('Beregning af vandkvalitet'!$I17)*'Beregning af vandkvalitet'!$C$29*'Beregning af belastning'!$C$9/100)))))</f>
        <v/>
      </c>
      <c r="I11" s="151"/>
    </row>
    <row r="12" spans="2:9" x14ac:dyDescent="0.25">
      <c r="B12" s="150"/>
      <c r="C12" s="139"/>
      <c r="D12" s="151"/>
      <c r="F12" s="150" t="s">
        <v>55</v>
      </c>
      <c r="G12" s="139" t="s">
        <v>389</v>
      </c>
      <c r="H12" s="291" t="str">
        <f>IF('Beregning af vandkvalitet'!$I18="","",FIXED(VALUE('Beregning af vandkvalitet'!$I18)*'Beregning af vandkvalitet'!$C$29*'Beregning af belastning'!$C$9/100,1-INT(LOG10(ABS(VALUE('Beregning af vandkvalitet'!$I18)*'Beregning af vandkvalitet'!$C$29*'Beregning af belastning'!$C$9/100)))))</f>
        <v/>
      </c>
      <c r="I12" s="151"/>
    </row>
    <row r="13" spans="2:9" x14ac:dyDescent="0.25">
      <c r="B13" s="150"/>
      <c r="C13" s="139"/>
      <c r="D13" s="151"/>
      <c r="F13" s="150"/>
      <c r="G13" s="139"/>
      <c r="H13" s="139"/>
      <c r="I13" s="151"/>
    </row>
    <row r="14" spans="2:9" x14ac:dyDescent="0.25">
      <c r="B14" s="150"/>
      <c r="C14" s="139"/>
      <c r="D14" s="151"/>
      <c r="F14" s="156" t="s">
        <v>56</v>
      </c>
      <c r="G14" s="138"/>
      <c r="H14" s="138"/>
      <c r="I14" s="151"/>
    </row>
    <row r="15" spans="2:9" x14ac:dyDescent="0.25">
      <c r="B15" s="150"/>
      <c r="C15" s="139"/>
      <c r="D15" s="151"/>
      <c r="F15" s="150" t="s">
        <v>57</v>
      </c>
      <c r="G15" s="139" t="s">
        <v>389</v>
      </c>
      <c r="H15" s="291" t="str">
        <f>IF('Beregning af vandkvalitet'!$I21="","",FIXED(VALUE('Beregning af vandkvalitet'!$I21)*'Beregning af vandkvalitet'!$C$29*'Beregning af belastning'!$C$9/100,1-INT(LOG10(ABS(VALUE('Beregning af vandkvalitet'!$I21)*'Beregning af vandkvalitet'!$C$29*'Beregning af belastning'!$C$9/100)))))</f>
        <v/>
      </c>
      <c r="I15" s="151"/>
    </row>
    <row r="16" spans="2:9" x14ac:dyDescent="0.25">
      <c r="B16" s="150"/>
      <c r="C16" s="139"/>
      <c r="D16" s="151"/>
      <c r="F16" s="150" t="s">
        <v>59</v>
      </c>
      <c r="G16" s="139" t="s">
        <v>389</v>
      </c>
      <c r="H16" s="291" t="str">
        <f>IF('Beregning af vandkvalitet'!$I22="","",FIXED(VALUE('Beregning af vandkvalitet'!$I22)*'Beregning af vandkvalitet'!$C$29*'Beregning af belastning'!$C$9/100,1-INT(LOG10(ABS(VALUE('Beregning af vandkvalitet'!$I22)*'Beregning af vandkvalitet'!$C$29*'Beregning af belastning'!$C$9/100)))))</f>
        <v/>
      </c>
      <c r="I16" s="151"/>
    </row>
    <row r="17" spans="2:9" x14ac:dyDescent="0.25">
      <c r="B17" s="150"/>
      <c r="C17" s="139"/>
      <c r="D17" s="151"/>
      <c r="F17" s="150"/>
      <c r="G17" s="139"/>
      <c r="H17" s="139"/>
      <c r="I17" s="151"/>
    </row>
    <row r="18" spans="2:9" x14ac:dyDescent="0.25">
      <c r="B18" s="150"/>
      <c r="C18" s="139"/>
      <c r="D18" s="151"/>
      <c r="F18" s="156" t="s">
        <v>60</v>
      </c>
      <c r="G18" s="138"/>
      <c r="H18" s="138"/>
      <c r="I18" s="151"/>
    </row>
    <row r="19" spans="2:9" x14ac:dyDescent="0.25">
      <c r="B19" s="150"/>
      <c r="C19" s="139"/>
      <c r="D19" s="151"/>
      <c r="F19" s="150" t="s">
        <v>61</v>
      </c>
      <c r="G19" s="139" t="s">
        <v>386</v>
      </c>
      <c r="H19" s="291" t="str">
        <f>IF('Beregning af vandkvalitet'!$I25="","",FIXED(VALUE('Beregning af vandkvalitet'!$I25)*'Beregning af vandkvalitet'!$I$11*'Beregning af vandkvalitet'!$C$29*'Beregning af belastning'!$C$9/100,1-INT(LOG10(ABS(VALUE('Beregning af vandkvalitet'!$I25)*'Beregning af vandkvalitet'!$I$11*'Beregning af vandkvalitet'!$C$29*'Beregning af belastning'!$C$9/100)))))</f>
        <v/>
      </c>
      <c r="I19" s="151"/>
    </row>
    <row r="20" spans="2:9" x14ac:dyDescent="0.25">
      <c r="B20" s="150"/>
      <c r="C20" s="139"/>
      <c r="D20" s="151"/>
      <c r="F20" s="150" t="s">
        <v>63</v>
      </c>
      <c r="G20" s="139" t="s">
        <v>386</v>
      </c>
      <c r="H20" s="291" t="str">
        <f>IF('Beregning af vandkvalitet'!$I26="","",FIXED(VALUE('Beregning af vandkvalitet'!$I26)*'Beregning af vandkvalitet'!$I$11*'Beregning af vandkvalitet'!$C$29*'Beregning af belastning'!$C$9/100,1-INT(LOG10(ABS(VALUE('Beregning af vandkvalitet'!$I26)*'Beregning af vandkvalitet'!$I$11*'Beregning af vandkvalitet'!$C$29*'Beregning af belastning'!$C$9/100)))))</f>
        <v/>
      </c>
      <c r="I20" s="151"/>
    </row>
    <row r="21" spans="2:9" x14ac:dyDescent="0.25">
      <c r="B21" s="150"/>
      <c r="C21" s="139"/>
      <c r="D21" s="151"/>
      <c r="F21" s="150" t="s">
        <v>65</v>
      </c>
      <c r="G21" s="139" t="s">
        <v>386</v>
      </c>
      <c r="H21" s="291" t="str">
        <f>IF('Beregning af vandkvalitet'!$I27="","",FIXED(VALUE('Beregning af vandkvalitet'!$I27)*'Beregning af vandkvalitet'!$I$11*'Beregning af vandkvalitet'!$C$29*'Beregning af belastning'!$C$9/100,1-INT(LOG10(ABS(VALUE('Beregning af vandkvalitet'!$I27)*'Beregning af vandkvalitet'!$I$11*'Beregning af vandkvalitet'!$C$29*'Beregning af belastning'!$C$9/100)))))</f>
        <v/>
      </c>
      <c r="I21" s="151"/>
    </row>
    <row r="22" spans="2:9" x14ac:dyDescent="0.25">
      <c r="B22" s="150"/>
      <c r="C22" s="139"/>
      <c r="D22" s="151"/>
      <c r="F22" s="150" t="s">
        <v>66</v>
      </c>
      <c r="G22" s="139" t="s">
        <v>386</v>
      </c>
      <c r="H22" s="291" t="str">
        <f>IF('Beregning af vandkvalitet'!$I28="","",FIXED(VALUE('Beregning af vandkvalitet'!$I28)*'Beregning af vandkvalitet'!$I$11*'Beregning af vandkvalitet'!$C$29*'Beregning af belastning'!$C$9/100,1-INT(LOG10(ABS(VALUE('Beregning af vandkvalitet'!$I28)*'Beregning af vandkvalitet'!$I$11*'Beregning af vandkvalitet'!$C$29*'Beregning af belastning'!$C$9/100)))))</f>
        <v/>
      </c>
      <c r="I22" s="151"/>
    </row>
    <row r="23" spans="2:9" x14ac:dyDescent="0.25">
      <c r="B23" s="150"/>
      <c r="C23" s="139"/>
      <c r="D23" s="151"/>
      <c r="F23" s="150" t="s">
        <v>69</v>
      </c>
      <c r="G23" s="139" t="s">
        <v>386</v>
      </c>
      <c r="H23" s="291" t="str">
        <f>IF('Beregning af vandkvalitet'!$I29="","",FIXED(VALUE('Beregning af vandkvalitet'!$I29)*'Beregning af vandkvalitet'!$I$11*'Beregning af vandkvalitet'!$C$29*'Beregning af belastning'!$C$9/100,1-INT(LOG10(ABS(VALUE('Beregning af vandkvalitet'!$I29)*'Beregning af vandkvalitet'!$I$11*'Beregning af vandkvalitet'!$C$29*'Beregning af belastning'!$C$9/100)))))</f>
        <v/>
      </c>
      <c r="I23" s="151"/>
    </row>
    <row r="24" spans="2:9" x14ac:dyDescent="0.25">
      <c r="B24" s="150"/>
      <c r="C24" s="139"/>
      <c r="D24" s="151"/>
      <c r="F24" s="150" t="s">
        <v>70</v>
      </c>
      <c r="G24" s="139" t="s">
        <v>386</v>
      </c>
      <c r="H24" s="291" t="str">
        <f>IF('Beregning af vandkvalitet'!$I30="","",FIXED(VALUE('Beregning af vandkvalitet'!$I30)*'Beregning af vandkvalitet'!$I$11*'Beregning af vandkvalitet'!$C$29*'Beregning af belastning'!$C$9/100,1-INT(LOG10(ABS(VALUE('Beregning af vandkvalitet'!$I30)*'Beregning af vandkvalitet'!$I$11*'Beregning af vandkvalitet'!$C$29*'Beregning af belastning'!$C$9/100)))))</f>
        <v/>
      </c>
      <c r="I24" s="151"/>
    </row>
    <row r="25" spans="2:9" x14ac:dyDescent="0.25">
      <c r="B25" s="156"/>
      <c r="C25" s="139"/>
      <c r="D25" s="151"/>
      <c r="F25" s="150"/>
      <c r="G25" s="139"/>
      <c r="H25" s="139"/>
      <c r="I25" s="151"/>
    </row>
    <row r="26" spans="2:9" ht="15.75" thickBot="1" x14ac:dyDescent="0.3">
      <c r="B26" s="152"/>
      <c r="C26" s="153"/>
      <c r="D26" s="154"/>
      <c r="F26" s="156" t="s">
        <v>71</v>
      </c>
      <c r="G26" s="138"/>
      <c r="H26" s="138"/>
      <c r="I26" s="151"/>
    </row>
    <row r="27" spans="2:9" x14ac:dyDescent="0.25">
      <c r="B27" s="139"/>
      <c r="F27" s="150" t="s">
        <v>72</v>
      </c>
      <c r="G27" s="139" t="s">
        <v>386</v>
      </c>
      <c r="H27" s="291" t="str">
        <f>IF('Beregning af vandkvalitet'!$I33="","",FIXED(VALUE('Beregning af vandkvalitet'!$I33)*'Beregning af vandkvalitet'!$I$11*'Beregning af vandkvalitet'!$C$29*'Beregning af belastning'!$C$9/100,1-INT(LOG10(ABS(VALUE('Beregning af vandkvalitet'!$I33)*'Beregning af vandkvalitet'!$I$11*'Beregning af vandkvalitet'!$C$29*'Beregning af belastning'!$C$9/100)))))</f>
        <v/>
      </c>
      <c r="I27" s="151"/>
    </row>
    <row r="28" spans="2:9" x14ac:dyDescent="0.25">
      <c r="F28" s="150" t="s">
        <v>74</v>
      </c>
      <c r="G28" s="139" t="s">
        <v>386</v>
      </c>
      <c r="H28" s="291" t="str">
        <f>IF('Beregning af vandkvalitet'!$I34="","",FIXED(VALUE('Beregning af vandkvalitet'!$I34)*'Beregning af vandkvalitet'!$I$11*'Beregning af vandkvalitet'!$C$29*'Beregning af belastning'!$C$9/100,1-INT(LOG10(ABS(VALUE('Beregning af vandkvalitet'!$I34)*'Beregning af vandkvalitet'!$I$11*'Beregning af vandkvalitet'!$C$29*'Beregning af belastning'!$C$9/100)))))</f>
        <v/>
      </c>
      <c r="I28" s="151"/>
    </row>
    <row r="29" spans="2:9" x14ac:dyDescent="0.25">
      <c r="F29" s="150" t="s">
        <v>76</v>
      </c>
      <c r="G29" s="139" t="s">
        <v>386</v>
      </c>
      <c r="H29" s="291" t="str">
        <f>IF('Beregning af vandkvalitet'!$I35="","",FIXED(VALUE('Beregning af vandkvalitet'!$I35)*'Beregning af vandkvalitet'!$I$11*'Beregning af vandkvalitet'!$C$29*'Beregning af belastning'!$C$9/100,1-INT(LOG10(ABS(VALUE('Beregning af vandkvalitet'!$I35)*'Beregning af vandkvalitet'!$I$11*'Beregning af vandkvalitet'!$C$29*'Beregning af belastning'!$C$9/100)))))</f>
        <v/>
      </c>
      <c r="I29" s="151"/>
    </row>
    <row r="30" spans="2:9" x14ac:dyDescent="0.25">
      <c r="F30" s="150" t="s">
        <v>77</v>
      </c>
      <c r="G30" s="139" t="s">
        <v>386</v>
      </c>
      <c r="H30" s="291" t="str">
        <f>IF('Beregning af vandkvalitet'!$I36="","",FIXED(VALUE('Beregning af vandkvalitet'!$I36)*'Beregning af vandkvalitet'!$I$11*'Beregning af vandkvalitet'!$C$29*'Beregning af belastning'!$C$9/100,1-INT(LOG10(ABS(VALUE('Beregning af vandkvalitet'!$I36)*'Beregning af vandkvalitet'!$I$11*'Beregning af vandkvalitet'!$C$29*'Beregning af belastning'!$C$9/100)))))</f>
        <v/>
      </c>
      <c r="I30" s="151"/>
    </row>
    <row r="31" spans="2:9" ht="15" customHeight="1" x14ac:dyDescent="0.25">
      <c r="F31" s="157" t="s">
        <v>78</v>
      </c>
      <c r="G31" s="139" t="s">
        <v>386</v>
      </c>
      <c r="H31" s="291" t="str">
        <f>IF('Beregning af vandkvalitet'!$I37="","",FIXED(VALUE('Beregning af vandkvalitet'!$I37)*'Beregning af vandkvalitet'!$I$11*'Beregning af vandkvalitet'!$C$29*'Beregning af belastning'!$C$9/100,1-INT(LOG10(ABS(VALUE('Beregning af vandkvalitet'!$I37)*'Beregning af vandkvalitet'!$I$11*'Beregning af vandkvalitet'!$C$29*'Beregning af belastning'!$C$9/100)))))</f>
        <v/>
      </c>
      <c r="I31" s="151"/>
    </row>
    <row r="32" spans="2:9" x14ac:dyDescent="0.25">
      <c r="F32" s="150" t="s">
        <v>79</v>
      </c>
      <c r="G32" s="139" t="s">
        <v>386</v>
      </c>
      <c r="H32" s="291" t="str">
        <f>IF('Beregning af vandkvalitet'!$I38="","",FIXED(VALUE('Beregning af vandkvalitet'!$I38)*'Beregning af vandkvalitet'!$I$11*'Beregning af vandkvalitet'!$C$29*'Beregning af belastning'!$C$9/100,1-INT(LOG10(ABS(VALUE('Beregning af vandkvalitet'!$I38)*'Beregning af vandkvalitet'!$I$11*'Beregning af vandkvalitet'!$C$29*'Beregning af belastning'!$C$9/100)))))</f>
        <v/>
      </c>
      <c r="I32" s="151"/>
    </row>
    <row r="33" spans="6:9" x14ac:dyDescent="0.25">
      <c r="F33" s="150" t="s">
        <v>80</v>
      </c>
      <c r="G33" s="139" t="s">
        <v>386</v>
      </c>
      <c r="H33" s="291" t="str">
        <f>IF('Beregning af vandkvalitet'!$I39="","",FIXED(VALUE('Beregning af vandkvalitet'!$I39)*'Beregning af vandkvalitet'!$I$11*'Beregning af vandkvalitet'!$C$29*'Beregning af belastning'!$C$9/100,1-INT(LOG10(ABS(VALUE('Beregning af vandkvalitet'!$I39)*'Beregning af vandkvalitet'!$I$11*'Beregning af vandkvalitet'!$C$29*'Beregning af belastning'!$C$9/100)))))</f>
        <v/>
      </c>
      <c r="I33" s="151"/>
    </row>
    <row r="34" spans="6:9" x14ac:dyDescent="0.25">
      <c r="F34" s="150" t="s">
        <v>81</v>
      </c>
      <c r="G34" s="139" t="s">
        <v>386</v>
      </c>
      <c r="H34" s="291" t="str">
        <f>IF('Beregning af vandkvalitet'!$I40="","",FIXED(VALUE('Beregning af vandkvalitet'!$I40)*'Beregning af vandkvalitet'!$I$11*'Beregning af vandkvalitet'!$C$29*'Beregning af belastning'!$C$9/100,1-INT(LOG10(ABS(VALUE('Beregning af vandkvalitet'!$I40)*'Beregning af vandkvalitet'!$I$11*'Beregning af vandkvalitet'!$C$29*'Beregning af belastning'!$C$9/100)))))</f>
        <v/>
      </c>
      <c r="I34" s="151"/>
    </row>
    <row r="35" spans="6:9" x14ac:dyDescent="0.25">
      <c r="F35" s="150" t="s">
        <v>82</v>
      </c>
      <c r="G35" s="139" t="s">
        <v>386</v>
      </c>
      <c r="H35" s="291" t="str">
        <f>IF('Beregning af vandkvalitet'!$I41="","",FIXED(VALUE('Beregning af vandkvalitet'!$I41)*'Beregning af vandkvalitet'!$I$11*'Beregning af vandkvalitet'!$C$29*'Beregning af belastning'!$C$9/100,1-INT(LOG10(ABS(VALUE('Beregning af vandkvalitet'!$I41)*'Beregning af vandkvalitet'!$I$11*'Beregning af vandkvalitet'!$C$29*'Beregning af belastning'!$C$9/100)))))</f>
        <v/>
      </c>
      <c r="I35" s="151"/>
    </row>
    <row r="36" spans="6:9" x14ac:dyDescent="0.25">
      <c r="F36" s="150" t="s">
        <v>83</v>
      </c>
      <c r="G36" s="139" t="s">
        <v>386</v>
      </c>
      <c r="H36" s="291" t="str">
        <f>IF('Beregning af vandkvalitet'!$I42="","",FIXED(VALUE('Beregning af vandkvalitet'!$I42)*'Beregning af vandkvalitet'!$I$11*'Beregning af vandkvalitet'!$C$29*'Beregning af belastning'!$C$9/100,1-INT(LOG10(ABS(VALUE('Beregning af vandkvalitet'!$I42)*'Beregning af vandkvalitet'!$I$11*'Beregning af vandkvalitet'!$C$29*'Beregning af belastning'!$C$9/100)))))</f>
        <v/>
      </c>
      <c r="I36" s="151"/>
    </row>
    <row r="37" spans="6:9" x14ac:dyDescent="0.25">
      <c r="F37" s="157"/>
      <c r="G37" s="140"/>
      <c r="H37" s="140"/>
      <c r="I37" s="151"/>
    </row>
    <row r="38" spans="6:9" x14ac:dyDescent="0.25">
      <c r="F38" s="156" t="s">
        <v>84</v>
      </c>
      <c r="G38" s="138"/>
      <c r="H38" s="138"/>
      <c r="I38" s="151"/>
    </row>
    <row r="39" spans="6:9" x14ac:dyDescent="0.25">
      <c r="F39" s="150" t="s">
        <v>86</v>
      </c>
      <c r="G39" s="139" t="s">
        <v>386</v>
      </c>
      <c r="H39" s="291" t="str">
        <f>IF('Beregning af vandkvalitet'!$I45="","",FIXED(VALUE('Beregning af vandkvalitet'!$I45)*'Beregning af vandkvalitet'!$I$11*'Beregning af vandkvalitet'!$C$29*'Beregning af belastning'!$C$9/100,1-INT(LOG10(ABS(VALUE('Beregning af vandkvalitet'!$I45)*'Beregning af vandkvalitet'!$I$11*'Beregning af vandkvalitet'!$C$29*'Beregning af belastning'!$C$9/100)))))</f>
        <v/>
      </c>
      <c r="I39" s="151"/>
    </row>
    <row r="40" spans="6:9" x14ac:dyDescent="0.25">
      <c r="F40" s="150" t="s">
        <v>88</v>
      </c>
      <c r="G40" s="139" t="s">
        <v>386</v>
      </c>
      <c r="H40" s="291" t="str">
        <f>IF('Beregning af vandkvalitet'!$I46="","",FIXED(VALUE('Beregning af vandkvalitet'!$I46)*'Beregning af vandkvalitet'!$I$11*'Beregning af vandkvalitet'!$C$29*'Beregning af belastning'!$C$9/100,1-INT(LOG10(ABS(VALUE('Beregning af vandkvalitet'!$I46)*'Beregning af vandkvalitet'!$I$11*'Beregning af vandkvalitet'!$C$29*'Beregning af belastning'!$C$9/100)))))</f>
        <v/>
      </c>
      <c r="I40" s="151"/>
    </row>
    <row r="41" spans="6:9" x14ac:dyDescent="0.25">
      <c r="F41" s="150" t="s">
        <v>89</v>
      </c>
      <c r="G41" s="139" t="s">
        <v>386</v>
      </c>
      <c r="H41" s="291" t="str">
        <f>IF('Beregning af vandkvalitet'!$I47="","",FIXED(VALUE('Beregning af vandkvalitet'!$I47)*'Beregning af vandkvalitet'!$I$11*'Beregning af vandkvalitet'!$C$29*'Beregning af belastning'!$C$9/100,1-INT(LOG10(ABS(VALUE('Beregning af vandkvalitet'!$I47)*'Beregning af vandkvalitet'!$I$11*'Beregning af vandkvalitet'!$C$29*'Beregning af belastning'!$C$9/100)))))</f>
        <v/>
      </c>
      <c r="I41" s="151"/>
    </row>
    <row r="42" spans="6:9" x14ac:dyDescent="0.25">
      <c r="F42" s="150" t="s">
        <v>90</v>
      </c>
      <c r="G42" s="139" t="s">
        <v>386</v>
      </c>
      <c r="H42" s="291" t="str">
        <f>IF('Beregning af vandkvalitet'!$I48="","",FIXED(VALUE('Beregning af vandkvalitet'!$I48)*'Beregning af vandkvalitet'!$I$11*'Beregning af vandkvalitet'!$C$29*'Beregning af belastning'!$C$9/100,1-INT(LOG10(ABS(VALUE('Beregning af vandkvalitet'!$I48)*'Beregning af vandkvalitet'!$I$11*'Beregning af vandkvalitet'!$C$29*'Beregning af belastning'!$C$9/100)))))</f>
        <v/>
      </c>
      <c r="I42" s="151"/>
    </row>
    <row r="43" spans="6:9" x14ac:dyDescent="0.25">
      <c r="F43" s="150"/>
      <c r="G43" s="139"/>
      <c r="H43" s="139"/>
      <c r="I43" s="151"/>
    </row>
    <row r="44" spans="6:9" x14ac:dyDescent="0.25">
      <c r="F44" s="156" t="s">
        <v>91</v>
      </c>
      <c r="G44" s="138"/>
      <c r="H44" s="138"/>
      <c r="I44" s="151"/>
    </row>
    <row r="45" spans="6:9" x14ac:dyDescent="0.25">
      <c r="F45" s="150" t="s">
        <v>92</v>
      </c>
      <c r="G45" s="139" t="s">
        <v>386</v>
      </c>
      <c r="H45" s="291" t="str">
        <f>IF('Beregning af vandkvalitet'!$I51="","",FIXED(VALUE('Beregning af vandkvalitet'!$I51)*'Beregning af vandkvalitet'!$I$11*'Beregning af vandkvalitet'!$C$29*'Beregning af belastning'!$C$9/100,1-INT(LOG10(ABS(VALUE('Beregning af vandkvalitet'!$I51)*'Beregning af vandkvalitet'!$I$11*'Beregning af vandkvalitet'!$C$29*'Beregning af belastning'!$C$9/100)))))</f>
        <v/>
      </c>
      <c r="I45" s="151"/>
    </row>
    <row r="46" spans="6:9" x14ac:dyDescent="0.25">
      <c r="F46" s="150"/>
      <c r="G46" s="139"/>
      <c r="H46" s="139"/>
      <c r="I46" s="151"/>
    </row>
    <row r="47" spans="6:9" x14ac:dyDescent="0.25">
      <c r="F47" s="156" t="s">
        <v>93</v>
      </c>
      <c r="G47" s="138"/>
      <c r="H47" s="138"/>
      <c r="I47" s="151"/>
    </row>
    <row r="48" spans="6:9" x14ac:dyDescent="0.25">
      <c r="F48" s="150" t="s">
        <v>95</v>
      </c>
      <c r="G48" s="139" t="s">
        <v>386</v>
      </c>
      <c r="H48" s="291" t="str">
        <f>IF('Beregning af vandkvalitet'!$I54="","",FIXED(VALUE('Beregning af vandkvalitet'!$I54)*'Beregning af vandkvalitet'!$I$11*'Beregning af vandkvalitet'!$C$29*'Beregning af belastning'!$C$9/100,1-INT(LOG10(ABS(VALUE('Beregning af vandkvalitet'!$I54)*'Beregning af vandkvalitet'!$I$11*'Beregning af vandkvalitet'!$C$29*'Beregning af belastning'!$C$9/100)))))</f>
        <v/>
      </c>
      <c r="I48" s="151"/>
    </row>
    <row r="49" spans="6:9" x14ac:dyDescent="0.25">
      <c r="F49" s="150" t="s">
        <v>96</v>
      </c>
      <c r="G49" s="139" t="s">
        <v>386</v>
      </c>
      <c r="H49" s="291" t="str">
        <f>IF('Beregning af vandkvalitet'!$I55="","",FIXED(VALUE('Beregning af vandkvalitet'!$I55)*'Beregning af vandkvalitet'!$I$11*'Beregning af vandkvalitet'!$C$29*'Beregning af belastning'!$C$9/100,1-INT(LOG10(ABS(VALUE('Beregning af vandkvalitet'!$I55)*'Beregning af vandkvalitet'!$I$11*'Beregning af vandkvalitet'!$C$29*'Beregning af belastning'!$C$9/100)))))</f>
        <v/>
      </c>
      <c r="I49" s="151"/>
    </row>
    <row r="50" spans="6:9" x14ac:dyDescent="0.25">
      <c r="F50" s="150" t="s">
        <v>98</v>
      </c>
      <c r="G50" s="139" t="s">
        <v>386</v>
      </c>
      <c r="H50" s="291" t="str">
        <f>IF('Beregning af vandkvalitet'!$I56="","",FIXED(VALUE('Beregning af vandkvalitet'!$I56)*'Beregning af vandkvalitet'!$I$11*'Beregning af vandkvalitet'!$C$29*'Beregning af belastning'!$C$9/100,1-INT(LOG10(ABS(VALUE('Beregning af vandkvalitet'!$I56)*'Beregning af vandkvalitet'!$I$11*'Beregning af vandkvalitet'!$C$29*'Beregning af belastning'!$C$9/100)))))</f>
        <v/>
      </c>
      <c r="I50" s="151"/>
    </row>
    <row r="51" spans="6:9" x14ac:dyDescent="0.25">
      <c r="F51" s="150" t="s">
        <v>99</v>
      </c>
      <c r="G51" s="139" t="s">
        <v>386</v>
      </c>
      <c r="H51" s="291" t="str">
        <f>IF('Beregning af vandkvalitet'!$I57="","",FIXED(VALUE('Beregning af vandkvalitet'!$I57)*'Beregning af vandkvalitet'!$I$11*'Beregning af vandkvalitet'!$C$29*'Beregning af belastning'!$C$9/100,1-INT(LOG10(ABS(VALUE('Beregning af vandkvalitet'!$I57)*'Beregning af vandkvalitet'!$I$11*'Beregning af vandkvalitet'!$C$29*'Beregning af belastning'!$C$9/100)))))</f>
        <v/>
      </c>
      <c r="I51" s="151"/>
    </row>
    <row r="52" spans="6:9" x14ac:dyDescent="0.25">
      <c r="F52" s="150" t="s">
        <v>100</v>
      </c>
      <c r="G52" s="139" t="s">
        <v>386</v>
      </c>
      <c r="H52" s="291" t="str">
        <f>IF('Beregning af vandkvalitet'!$I58="","",FIXED(VALUE('Beregning af vandkvalitet'!$I58)*'Beregning af vandkvalitet'!$I$11*'Beregning af vandkvalitet'!$C$29*'Beregning af belastning'!$C$9/100,1-INT(LOG10(ABS(VALUE('Beregning af vandkvalitet'!$I58)*'Beregning af vandkvalitet'!$I$11*'Beregning af vandkvalitet'!$C$29*'Beregning af belastning'!$C$9/100)))))</f>
        <v/>
      </c>
      <c r="I52" s="151"/>
    </row>
    <row r="53" spans="6:9" ht="15.75" thickBot="1" x14ac:dyDescent="0.3">
      <c r="F53" s="152"/>
      <c r="G53" s="153"/>
      <c r="H53" s="153"/>
      <c r="I53" s="154"/>
    </row>
  </sheetData>
  <sheetProtection algorithmName="SHA-512" hashValue="CjhL+R3i2e+aITsYnzBVullSaZfJpR/EQyR6WQy9ON3ERoU0AjPSmoVlOuMAip4Swqu0z8XYRZgiBW9WwCyczg==" saltValue="VYuvTdefsRnDQEryiY2Y4A==" spinCount="100000" sheet="1" objects="1" scenarios="1"/>
  <mergeCells count="1">
    <mergeCell ref="H7:H8"/>
  </mergeCells>
  <pageMargins left="0.70866141732283472" right="0.70866141732283472" top="0.74803149606299213" bottom="0.74803149606299213" header="0.31496062992125984" footer="0.31496062992125984"/>
  <pageSetup paperSize="9" scale="57"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B2:K42"/>
  <sheetViews>
    <sheetView zoomScale="90" zoomScaleNormal="90" workbookViewId="0">
      <selection activeCell="C29" sqref="C29:C35"/>
    </sheetView>
  </sheetViews>
  <sheetFormatPr defaultColWidth="9.140625" defaultRowHeight="15" x14ac:dyDescent="0.25"/>
  <cols>
    <col min="1" max="1" width="9.140625" style="135"/>
    <col min="2" max="2" width="50.28515625" style="135" bestFit="1" customWidth="1"/>
    <col min="3" max="5" width="16.7109375" style="135" customWidth="1"/>
    <col min="6" max="6" width="14.5703125" style="135" customWidth="1"/>
    <col min="7" max="16384" width="9.140625" style="135"/>
  </cols>
  <sheetData>
    <row r="2" spans="2:11" ht="21" x14ac:dyDescent="0.35">
      <c r="B2" s="141" t="s">
        <v>445</v>
      </c>
    </row>
    <row r="3" spans="2:11" x14ac:dyDescent="0.25">
      <c r="B3" s="293" t="s">
        <v>514</v>
      </c>
      <c r="K3" s="293"/>
    </row>
    <row r="4" spans="2:11" x14ac:dyDescent="0.25">
      <c r="B4" s="293" t="s">
        <v>436</v>
      </c>
      <c r="K4" s="293"/>
    </row>
    <row r="5" spans="2:11" x14ac:dyDescent="0.25">
      <c r="B5" s="293" t="s">
        <v>438</v>
      </c>
      <c r="K5" s="293"/>
    </row>
    <row r="6" spans="2:11" x14ac:dyDescent="0.25">
      <c r="B6" s="293" t="s">
        <v>437</v>
      </c>
      <c r="K6" s="293"/>
    </row>
    <row r="7" spans="2:11" x14ac:dyDescent="0.25">
      <c r="B7" s="293"/>
      <c r="K7" s="293"/>
    </row>
    <row r="8" spans="2:11" x14ac:dyDescent="0.25">
      <c r="B8" s="348" t="s">
        <v>435</v>
      </c>
    </row>
    <row r="9" spans="2:11" ht="18" x14ac:dyDescent="0.25">
      <c r="B9" s="346" t="s">
        <v>442</v>
      </c>
    </row>
    <row r="10" spans="2:11" ht="18" x14ac:dyDescent="0.25">
      <c r="B10" s="347" t="s">
        <v>441</v>
      </c>
    </row>
    <row r="11" spans="2:11" ht="18" x14ac:dyDescent="0.25">
      <c r="B11" s="347" t="s">
        <v>440</v>
      </c>
    </row>
    <row r="12" spans="2:11" ht="18" x14ac:dyDescent="0.25">
      <c r="B12" s="348" t="s">
        <v>439</v>
      </c>
    </row>
    <row r="14" spans="2:11" x14ac:dyDescent="0.25">
      <c r="B14" s="135" t="s">
        <v>443</v>
      </c>
    </row>
    <row r="15" spans="2:11" ht="15.75" thickBot="1" x14ac:dyDescent="0.3"/>
    <row r="16" spans="2:11" x14ac:dyDescent="0.25">
      <c r="B16" s="144"/>
      <c r="C16" s="145"/>
      <c r="D16" s="145"/>
      <c r="E16" s="145"/>
      <c r="F16" s="145"/>
      <c r="G16" s="146"/>
    </row>
    <row r="17" spans="2:7" ht="15.75" customHeight="1" x14ac:dyDescent="0.25">
      <c r="B17" s="147" t="s">
        <v>7</v>
      </c>
      <c r="C17" s="634" t="s">
        <v>434</v>
      </c>
      <c r="D17" s="634" t="s">
        <v>431</v>
      </c>
      <c r="E17" s="634" t="s">
        <v>433</v>
      </c>
      <c r="F17" s="634" t="s">
        <v>430</v>
      </c>
      <c r="G17" s="149"/>
    </row>
    <row r="18" spans="2:7" ht="15.75" x14ac:dyDescent="0.25">
      <c r="B18" s="147"/>
      <c r="C18" s="634"/>
      <c r="D18" s="634"/>
      <c r="E18" s="634"/>
      <c r="F18" s="634"/>
      <c r="G18" s="149"/>
    </row>
    <row r="19" spans="2:7" ht="15" customHeight="1" x14ac:dyDescent="0.25">
      <c r="B19" s="150"/>
      <c r="C19" s="635"/>
      <c r="D19" s="635"/>
      <c r="E19" s="635"/>
      <c r="F19" s="635"/>
      <c r="G19" s="151"/>
    </row>
    <row r="20" spans="2:7" x14ac:dyDescent="0.25">
      <c r="B20" s="150" t="s">
        <v>444</v>
      </c>
      <c r="C20" s="343"/>
      <c r="D20" s="343">
        <v>0.1</v>
      </c>
      <c r="E20" s="343"/>
      <c r="F20" s="349">
        <f>C20*D20</f>
        <v>0</v>
      </c>
      <c r="G20" s="151"/>
    </row>
    <row r="21" spans="2:7" x14ac:dyDescent="0.25">
      <c r="B21" s="150" t="s">
        <v>556</v>
      </c>
      <c r="C21" s="343"/>
      <c r="D21" s="350">
        <v>1</v>
      </c>
      <c r="E21" s="343">
        <v>0.7</v>
      </c>
      <c r="F21" s="349">
        <f t="shared" ref="F21:F36" si="0">C21*E21*D21</f>
        <v>0</v>
      </c>
      <c r="G21" s="151"/>
    </row>
    <row r="22" spans="2:7" x14ac:dyDescent="0.25">
      <c r="B22" s="150" t="s">
        <v>432</v>
      </c>
      <c r="C22" s="343"/>
      <c r="D22" s="343">
        <v>0.4</v>
      </c>
      <c r="E22" s="350"/>
      <c r="F22" s="349">
        <f>C22*D22</f>
        <v>0</v>
      </c>
      <c r="G22" s="151"/>
    </row>
    <row r="23" spans="2:7" x14ac:dyDescent="0.25">
      <c r="B23" s="150" t="s">
        <v>15</v>
      </c>
      <c r="C23" s="343"/>
      <c r="D23" s="343">
        <v>0.5</v>
      </c>
      <c r="E23" s="350">
        <v>1</v>
      </c>
      <c r="F23" s="349">
        <f t="shared" si="0"/>
        <v>0</v>
      </c>
      <c r="G23" s="151"/>
    </row>
    <row r="24" spans="2:7" x14ac:dyDescent="0.25">
      <c r="B24" s="150" t="s">
        <v>375</v>
      </c>
      <c r="C24" s="343"/>
      <c r="D24" s="350">
        <v>1</v>
      </c>
      <c r="E24" s="350">
        <v>1</v>
      </c>
      <c r="F24" s="349">
        <f t="shared" si="0"/>
        <v>0</v>
      </c>
      <c r="G24" s="151"/>
    </row>
    <row r="25" spans="2:7" x14ac:dyDescent="0.25">
      <c r="B25" s="150" t="s">
        <v>376</v>
      </c>
      <c r="C25" s="343"/>
      <c r="D25" s="350">
        <v>1</v>
      </c>
      <c r="E25" s="350">
        <v>1</v>
      </c>
      <c r="F25" s="349">
        <f t="shared" si="0"/>
        <v>0</v>
      </c>
      <c r="G25" s="151"/>
    </row>
    <row r="26" spans="2:7" x14ac:dyDescent="0.25">
      <c r="B26" s="150" t="s">
        <v>267</v>
      </c>
      <c r="C26" s="343"/>
      <c r="D26" s="350">
        <v>1</v>
      </c>
      <c r="E26" s="350">
        <v>1</v>
      </c>
      <c r="F26" s="349">
        <f t="shared" si="0"/>
        <v>0</v>
      </c>
      <c r="G26" s="151"/>
    </row>
    <row r="27" spans="2:7" x14ac:dyDescent="0.25">
      <c r="B27" s="150" t="s">
        <v>629</v>
      </c>
      <c r="C27" s="343"/>
      <c r="D27" s="350">
        <v>1</v>
      </c>
      <c r="E27" s="350">
        <v>0.9</v>
      </c>
      <c r="F27" s="349">
        <f t="shared" si="0"/>
        <v>0</v>
      </c>
      <c r="G27" s="151"/>
    </row>
    <row r="28" spans="2:7" x14ac:dyDescent="0.25">
      <c r="B28" s="150" t="s">
        <v>627</v>
      </c>
      <c r="C28" s="343"/>
      <c r="D28" s="350">
        <v>1</v>
      </c>
      <c r="E28" s="343">
        <v>0.9</v>
      </c>
      <c r="F28" s="349">
        <f t="shared" si="0"/>
        <v>0</v>
      </c>
      <c r="G28" s="151"/>
    </row>
    <row r="29" spans="2:7" x14ac:dyDescent="0.25">
      <c r="B29" s="150" t="s">
        <v>379</v>
      </c>
      <c r="C29" s="343"/>
      <c r="D29" s="350">
        <v>1</v>
      </c>
      <c r="E29" s="343">
        <v>0.9</v>
      </c>
      <c r="F29" s="349">
        <f t="shared" si="0"/>
        <v>0</v>
      </c>
      <c r="G29" s="151"/>
    </row>
    <row r="30" spans="2:7" x14ac:dyDescent="0.25">
      <c r="B30" s="150" t="s">
        <v>380</v>
      </c>
      <c r="C30" s="343"/>
      <c r="D30" s="350">
        <v>1</v>
      </c>
      <c r="E30" s="343">
        <v>0.9</v>
      </c>
      <c r="F30" s="349">
        <f t="shared" si="0"/>
        <v>0</v>
      </c>
      <c r="G30" s="151"/>
    </row>
    <row r="31" spans="2:7" x14ac:dyDescent="0.25">
      <c r="B31" s="150" t="s">
        <v>248</v>
      </c>
      <c r="C31" s="343"/>
      <c r="D31" s="350">
        <v>1</v>
      </c>
      <c r="E31" s="343">
        <v>0.8</v>
      </c>
      <c r="F31" s="349">
        <f t="shared" si="0"/>
        <v>0</v>
      </c>
      <c r="G31" s="151"/>
    </row>
    <row r="32" spans="2:7" x14ac:dyDescent="0.25">
      <c r="B32" s="150" t="s">
        <v>249</v>
      </c>
      <c r="C32" s="343"/>
      <c r="D32" s="350">
        <v>1</v>
      </c>
      <c r="E32" s="343">
        <v>0.8</v>
      </c>
      <c r="F32" s="349">
        <f t="shared" si="0"/>
        <v>0</v>
      </c>
      <c r="G32" s="151"/>
    </row>
    <row r="33" spans="2:7" x14ac:dyDescent="0.25">
      <c r="B33" s="150" t="s">
        <v>5</v>
      </c>
      <c r="C33" s="343"/>
      <c r="D33" s="350">
        <v>1</v>
      </c>
      <c r="E33" s="343">
        <v>0.6</v>
      </c>
      <c r="F33" s="349">
        <f t="shared" si="0"/>
        <v>0</v>
      </c>
      <c r="G33" s="151"/>
    </row>
    <row r="34" spans="2:7" x14ac:dyDescent="0.25">
      <c r="B34" s="150" t="s">
        <v>250</v>
      </c>
      <c r="C34" s="343"/>
      <c r="D34" s="343">
        <v>0.9</v>
      </c>
      <c r="E34" s="343">
        <v>0.8</v>
      </c>
      <c r="F34" s="349">
        <f t="shared" si="0"/>
        <v>0</v>
      </c>
      <c r="G34" s="151"/>
    </row>
    <row r="35" spans="2:7" x14ac:dyDescent="0.25">
      <c r="B35" s="150" t="s">
        <v>251</v>
      </c>
      <c r="C35" s="343"/>
      <c r="D35" s="350">
        <v>1</v>
      </c>
      <c r="E35" s="343">
        <v>0.35</v>
      </c>
      <c r="F35" s="349">
        <f t="shared" si="0"/>
        <v>0</v>
      </c>
      <c r="G35" s="151"/>
    </row>
    <row r="36" spans="2:7" x14ac:dyDescent="0.25">
      <c r="B36" s="150" t="s">
        <v>252</v>
      </c>
      <c r="C36" s="344"/>
      <c r="D36" s="351">
        <v>1</v>
      </c>
      <c r="E36" s="344">
        <v>0.5</v>
      </c>
      <c r="F36" s="349">
        <f t="shared" si="0"/>
        <v>0</v>
      </c>
      <c r="G36" s="151"/>
    </row>
    <row r="37" spans="2:7" x14ac:dyDescent="0.25">
      <c r="B37" s="150"/>
      <c r="C37" s="244"/>
      <c r="D37" s="244"/>
      <c r="E37" s="244"/>
      <c r="F37" s="245" t="str">
        <f>IF(C37="","",100/C38*C37)</f>
        <v/>
      </c>
      <c r="G37" s="151"/>
    </row>
    <row r="38" spans="2:7" x14ac:dyDescent="0.25">
      <c r="B38" s="156" t="s">
        <v>274</v>
      </c>
      <c r="C38" s="341">
        <f>SUM(C20:C37)</f>
        <v>0</v>
      </c>
      <c r="D38" s="341"/>
      <c r="E38" s="341"/>
      <c r="F38" s="342">
        <f>SUM(F20:F37)</f>
        <v>0</v>
      </c>
      <c r="G38" s="151"/>
    </row>
    <row r="39" spans="2:7" ht="15.75" thickBot="1" x14ac:dyDescent="0.3">
      <c r="B39" s="152"/>
      <c r="C39" s="153"/>
      <c r="D39" s="153"/>
      <c r="E39" s="153"/>
      <c r="F39" s="153"/>
      <c r="G39" s="154"/>
    </row>
    <row r="41" spans="2:7" x14ac:dyDescent="0.25">
      <c r="B41" s="135" t="s">
        <v>429</v>
      </c>
    </row>
    <row r="42" spans="2:7" x14ac:dyDescent="0.25">
      <c r="B42" s="340" t="s">
        <v>428</v>
      </c>
    </row>
  </sheetData>
  <sheetProtection algorithmName="SHA-512" hashValue="OBiIAzAbF8y1uWSnJNLu9izyY76mxkgNOfaHcRurEwI/KTel6RH6/oGXPe1wPUEx6AZs4fIClhttOeX2bljTTg==" saltValue="iuUFtMAqQqPc05mvwWHSZw==" spinCount="100000" sheet="1" objects="1" scenarios="1"/>
  <mergeCells count="4">
    <mergeCell ref="D17:D19"/>
    <mergeCell ref="F17:F19"/>
    <mergeCell ref="C17:C19"/>
    <mergeCell ref="E17:E19"/>
  </mergeCells>
  <dataValidations count="2">
    <dataValidation type="decimal" allowBlank="1" showInputMessage="1" showErrorMessage="1" errorTitle="Ugyldig værdi" error="Indtast et tal større end 0" promptTitle="Ingen data" prompt="Der er endnu ingen måledata for denne kategori. Data er baseret på deposition over bynære områder." sqref="C32" xr:uid="{00000000-0002-0000-0600-000000000000}">
      <formula1>0.000000000000001</formula1>
      <formula2>99999999999999900</formula2>
    </dataValidation>
    <dataValidation type="decimal" allowBlank="1" showErrorMessage="1" errorTitle="Ugyldig værdi" error="Indtast et tal større end 0" promptTitle="Indtast tal større end 0" prompt="okijp9" sqref="C31:E31 C33:E37 C22:E22 E24:E29 C24:C29 D24:D30" xr:uid="{00000000-0002-0000-0600-000001000000}">
      <formula1>0.000000000000001</formula1>
      <formula2>99999999999999900</formula2>
    </dataValidation>
  </dataValidations>
  <hyperlinks>
    <hyperlink ref="B42" r:id="rId1" xr:uid="{00000000-0004-0000-0600-000000000000}"/>
  </hyperlinks>
  <pageMargins left="0.70866141732283472" right="0.70866141732283472" top="0.74803149606299213" bottom="0.74803149606299213" header="0.31496062992125984" footer="0.31496062992125984"/>
  <pageSetup paperSize="9" scale="90" orientation="landscape"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B2:BP57"/>
  <sheetViews>
    <sheetView zoomScale="90" zoomScaleNormal="90" workbookViewId="0">
      <selection activeCell="AJ8" sqref="AJ8:BE53"/>
    </sheetView>
  </sheetViews>
  <sheetFormatPr defaultColWidth="9.140625" defaultRowHeight="15" x14ac:dyDescent="0.25"/>
  <cols>
    <col min="1" max="1" width="4.7109375" style="135" customWidth="1"/>
    <col min="2" max="2" width="23.85546875" style="135" customWidth="1"/>
    <col min="3" max="3" width="6.5703125" style="135" bestFit="1" customWidth="1"/>
    <col min="4" max="6" width="11.7109375" style="135" customWidth="1"/>
    <col min="7" max="7" width="4.7109375" style="135" customWidth="1"/>
    <col min="8" max="11" width="11.7109375" style="135" customWidth="1"/>
    <col min="12" max="12" width="4.7109375" style="135" customWidth="1"/>
    <col min="13" max="16" width="11.7109375" style="135" customWidth="1"/>
    <col min="17" max="17" width="4.7109375" style="135" customWidth="1"/>
    <col min="18" max="19" width="11.7109375" style="135" customWidth="1"/>
    <col min="20" max="20" width="4.7109375" style="135" customWidth="1"/>
    <col min="21" max="22" width="11.7109375" style="135" customWidth="1"/>
    <col min="23" max="23" width="4.7109375" style="135" customWidth="1"/>
    <col min="24" max="25" width="11.7109375" style="135" customWidth="1"/>
    <col min="26" max="31" width="7.85546875" style="135" customWidth="1"/>
    <col min="32" max="32" width="2.5703125" style="135" customWidth="1"/>
    <col min="33" max="34" width="7.85546875" style="135" customWidth="1"/>
    <col min="35" max="38" width="11.7109375" style="135" customWidth="1"/>
    <col min="39" max="39" width="4.7109375" style="135" customWidth="1"/>
    <col min="40" max="43" width="11.7109375" style="135" customWidth="1"/>
    <col min="44" max="44" width="4.7109375" style="135" customWidth="1"/>
    <col min="45" max="48" width="11.7109375" style="135" customWidth="1"/>
    <col min="49" max="49" width="4.7109375" style="135" customWidth="1"/>
    <col min="50" max="51" width="11.7109375" style="135" customWidth="1"/>
    <col min="52" max="52" width="4.7109375" style="135" customWidth="1"/>
    <col min="53" max="54" width="11.7109375" style="135" customWidth="1"/>
    <col min="55" max="55" width="4.7109375" style="135" customWidth="1"/>
    <col min="56" max="16384" width="9.140625" style="135"/>
  </cols>
  <sheetData>
    <row r="2" spans="2:68" ht="21" x14ac:dyDescent="0.35">
      <c r="B2" s="141" t="s">
        <v>390</v>
      </c>
      <c r="C2" s="141"/>
      <c r="M2" s="136" t="s">
        <v>104</v>
      </c>
    </row>
    <row r="3" spans="2:68" x14ac:dyDescent="0.25">
      <c r="B3" s="293" t="s">
        <v>560</v>
      </c>
      <c r="C3" s="293"/>
      <c r="M3" s="135" t="s">
        <v>447</v>
      </c>
      <c r="O3" s="48"/>
    </row>
    <row r="4" spans="2:68" x14ac:dyDescent="0.25">
      <c r="B4" s="293" t="s">
        <v>559</v>
      </c>
      <c r="C4" s="293"/>
      <c r="M4" s="135" t="s">
        <v>618</v>
      </c>
      <c r="O4" s="49"/>
    </row>
    <row r="5" spans="2:68" x14ac:dyDescent="0.25">
      <c r="B5" s="293" t="s">
        <v>392</v>
      </c>
      <c r="C5" s="293"/>
      <c r="M5" s="135" t="s">
        <v>619</v>
      </c>
      <c r="O5" s="50"/>
    </row>
    <row r="6" spans="2:68" x14ac:dyDescent="0.25">
      <c r="B6" s="293" t="s">
        <v>393</v>
      </c>
      <c r="C6" s="293"/>
    </row>
    <row r="7" spans="2:68" s="249" customFormat="1" x14ac:dyDescent="0.25">
      <c r="C7" s="135"/>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row>
    <row r="8" spans="2:68" s="255" customFormat="1" ht="31.5" customHeight="1" x14ac:dyDescent="0.25">
      <c r="B8" s="251"/>
      <c r="C8" s="251"/>
      <c r="D8" s="636" t="s">
        <v>366</v>
      </c>
      <c r="E8" s="636"/>
      <c r="F8" s="636"/>
      <c r="G8" s="252"/>
      <c r="H8" s="636" t="s">
        <v>367</v>
      </c>
      <c r="I8" s="636"/>
      <c r="J8" s="636"/>
      <c r="K8" s="636"/>
      <c r="L8" s="251"/>
      <c r="M8" s="637" t="s">
        <v>368</v>
      </c>
      <c r="N8" s="637"/>
      <c r="O8" s="637"/>
      <c r="P8" s="637"/>
      <c r="Q8" s="253"/>
      <c r="R8" s="636" t="s">
        <v>248</v>
      </c>
      <c r="S8" s="636"/>
      <c r="T8" s="251"/>
      <c r="U8" s="636" t="s">
        <v>369</v>
      </c>
      <c r="V8" s="636"/>
      <c r="W8" s="254"/>
      <c r="X8" s="636" t="s">
        <v>6</v>
      </c>
      <c r="Y8" s="636"/>
      <c r="Z8" s="251"/>
      <c r="AA8" s="251"/>
      <c r="AB8" s="251"/>
      <c r="AC8" s="251"/>
      <c r="AD8" s="251"/>
      <c r="AE8" s="251"/>
      <c r="AF8" s="251"/>
      <c r="AG8" s="251"/>
      <c r="AH8" s="251"/>
      <c r="AI8" s="251"/>
      <c r="AJ8" s="636" t="s">
        <v>366</v>
      </c>
      <c r="AK8" s="636"/>
      <c r="AL8" s="636"/>
      <c r="AM8" s="252"/>
      <c r="AN8" s="636" t="s">
        <v>367</v>
      </c>
      <c r="AO8" s="636"/>
      <c r="AP8" s="636"/>
      <c r="AQ8" s="636"/>
      <c r="AR8" s="251"/>
      <c r="AS8" s="637" t="s">
        <v>368</v>
      </c>
      <c r="AT8" s="637"/>
      <c r="AU8" s="637"/>
      <c r="AV8" s="637"/>
      <c r="AW8" s="253"/>
      <c r="AX8" s="636" t="s">
        <v>248</v>
      </c>
      <c r="AY8" s="636"/>
      <c r="AZ8" s="251"/>
      <c r="BA8" s="636" t="s">
        <v>369</v>
      </c>
      <c r="BB8" s="636"/>
      <c r="BC8" s="254"/>
      <c r="BD8" s="636" t="s">
        <v>6</v>
      </c>
      <c r="BE8" s="636"/>
      <c r="BF8" s="251"/>
      <c r="BG8" s="251"/>
      <c r="BH8" s="251"/>
      <c r="BI8" s="251"/>
      <c r="BJ8" s="251"/>
      <c r="BK8" s="251"/>
      <c r="BL8" s="251"/>
      <c r="BM8" s="251"/>
      <c r="BN8" s="251"/>
      <c r="BO8" s="251"/>
      <c r="BP8" s="251"/>
    </row>
    <row r="9" spans="2:68" ht="62.25" customHeight="1" x14ac:dyDescent="0.25">
      <c r="B9" s="138" t="s">
        <v>391</v>
      </c>
      <c r="C9" s="138" t="s">
        <v>50</v>
      </c>
      <c r="D9" s="292" t="s">
        <v>240</v>
      </c>
      <c r="E9" s="292" t="s">
        <v>556</v>
      </c>
      <c r="F9" s="292" t="s">
        <v>360</v>
      </c>
      <c r="G9" s="292"/>
      <c r="H9" s="292" t="s">
        <v>15</v>
      </c>
      <c r="I9" s="292" t="s">
        <v>370</v>
      </c>
      <c r="J9" s="292" t="s">
        <v>371</v>
      </c>
      <c r="K9" s="292" t="s">
        <v>267</v>
      </c>
      <c r="L9" s="292"/>
      <c r="M9" s="292" t="s">
        <v>630</v>
      </c>
      <c r="N9" s="292" t="s">
        <v>628</v>
      </c>
      <c r="O9" s="292" t="s">
        <v>362</v>
      </c>
      <c r="P9" s="292" t="s">
        <v>363</v>
      </c>
      <c r="Q9" s="292"/>
      <c r="R9" s="292" t="s">
        <v>248</v>
      </c>
      <c r="S9" s="292" t="s">
        <v>249</v>
      </c>
      <c r="T9" s="292"/>
      <c r="U9" s="292" t="s">
        <v>364</v>
      </c>
      <c r="V9" s="292" t="s">
        <v>365</v>
      </c>
      <c r="W9" s="292"/>
      <c r="X9" s="292" t="s">
        <v>251</v>
      </c>
      <c r="Y9" s="292" t="s">
        <v>252</v>
      </c>
      <c r="Z9" s="248"/>
      <c r="AA9" s="139"/>
      <c r="AB9" s="139"/>
      <c r="AC9" s="139"/>
      <c r="AD9" s="139"/>
      <c r="AE9" s="139"/>
      <c r="AF9" s="139"/>
      <c r="AG9" s="139"/>
      <c r="AH9" s="139"/>
      <c r="AI9" s="139"/>
      <c r="AJ9" s="292" t="s">
        <v>240</v>
      </c>
      <c r="AK9" s="292" t="s">
        <v>556</v>
      </c>
      <c r="AL9" s="292" t="s">
        <v>360</v>
      </c>
      <c r="AM9" s="292"/>
      <c r="AN9" s="292" t="s">
        <v>15</v>
      </c>
      <c r="AO9" s="292" t="s">
        <v>370</v>
      </c>
      <c r="AP9" s="292" t="s">
        <v>371</v>
      </c>
      <c r="AQ9" s="292" t="s">
        <v>267</v>
      </c>
      <c r="AR9" s="292"/>
      <c r="AS9" s="292" t="s">
        <v>630</v>
      </c>
      <c r="AT9" s="292" t="s">
        <v>361</v>
      </c>
      <c r="AU9" s="292" t="s">
        <v>362</v>
      </c>
      <c r="AV9" s="292" t="s">
        <v>363</v>
      </c>
      <c r="AW9" s="292"/>
      <c r="AX9" s="292" t="s">
        <v>248</v>
      </c>
      <c r="AY9" s="292" t="s">
        <v>249</v>
      </c>
      <c r="AZ9" s="292"/>
      <c r="BA9" s="292" t="s">
        <v>364</v>
      </c>
      <c r="BB9" s="292" t="s">
        <v>365</v>
      </c>
      <c r="BC9" s="292"/>
      <c r="BD9" s="292" t="s">
        <v>251</v>
      </c>
      <c r="BE9" s="292" t="s">
        <v>252</v>
      </c>
      <c r="BF9" s="139"/>
      <c r="BG9" s="139"/>
      <c r="BH9" s="139"/>
      <c r="BI9" s="139"/>
      <c r="BJ9" s="139"/>
      <c r="BK9" s="139"/>
      <c r="BL9" s="139"/>
      <c r="BM9" s="139"/>
      <c r="BN9" s="139"/>
      <c r="BO9" s="139"/>
      <c r="BP9" s="139"/>
    </row>
    <row r="10" spans="2:68" x14ac:dyDescent="0.25">
      <c r="B10" s="139" t="s">
        <v>51</v>
      </c>
      <c r="C10" s="139" t="s">
        <v>231</v>
      </c>
      <c r="D10" s="288" t="str">
        <f>IF(ISERROR(Haver_græsarealer!$H9),"",FIXED(Haver_græsarealer!$H9,1-INT(LOG10(ABS(Haver_græsarealer!$H9)))))</f>
        <v/>
      </c>
      <c r="E10" s="288" t="str">
        <f>IF(ISERROR('Centrale  bymiljøer'!$H9),"",FIXED('Centrale  bymiljøer'!$H9,1-INT(LOG10(ABS('Centrale  bymiljøer'!$H9)))))</f>
        <v/>
      </c>
      <c r="F10" s="288" t="str">
        <f>IF(ISERROR(Kunstgræsbaner!H14),"",FIXED(Kunstgræsbaner!H14,1-INT(LOG10(ABS(Kunstgræsbaner!H14)))))</f>
        <v>2.000</v>
      </c>
      <c r="G10" s="143"/>
      <c r="H10" s="288" t="str">
        <f>IF(ISERROR('Grønne tage'!H9),"",FIXED('Grønne tage'!H9,1-INT(LOG10(ABS('Grønne tage'!H9)))))</f>
        <v/>
      </c>
      <c r="I10" s="290" t="str">
        <f>IF(ISERROR('Tage med kobber'!H9),"",FIXED('Tage med kobber'!H9,1-INT(LOG10(ABS('Tage med kobber'!H9)))))</f>
        <v/>
      </c>
      <c r="J10" s="290" t="str">
        <f>IF(ISERROR('Tage med zink'!H9),"",FIXED('Tage med zink'!H9,1-INT(LOG10(ABS('Tage med zink'!H9)))))</f>
        <v/>
      </c>
      <c r="K10" s="290" t="str">
        <f>IF(ISERROR('Tage af andre materialer'!H9),"",FIXED('Tage af andre materialer'!H9,1-INT(LOG10(ABS('Tage af andre materialer'!H9)))))</f>
        <v>28</v>
      </c>
      <c r="L10" s="143"/>
      <c r="M10" s="289" t="str">
        <f>IF(ISERROR('Veje (ADT &lt;500)'!H9),"",FIXED('Veje (ADT &lt;500)'!H9,1-INT(LOG10(ABS('Veje (ADT &lt;500)'!H9)))))</f>
        <v>87</v>
      </c>
      <c r="N10" s="289" t="str">
        <f>IF(ISERROR('Veje (ADT 500-5000)'!H9),"",FIXED('Veje (ADT 500-5000)'!H9,1-INT(LOG10(ABS('Veje (ADT 500-5000)'!H9)))))</f>
        <v>38</v>
      </c>
      <c r="O10" s="288" t="str">
        <f>IF(ISERROR('Veje (ADT 5000-15000)'!H9),"",FIXED('Veje (ADT 5000-15000)'!H9,1-INT(LOG10(ABS('Veje (ADT 5000-15000)'!H9)))))</f>
        <v>220</v>
      </c>
      <c r="P10" s="288" t="str">
        <f>IF(ISERROR('Veje (ADT &gt; 15000)'!H9),"",FIXED('Veje (ADT &gt; 15000)'!H9,1-INT(LOG10(ABS('Veje (ADT &gt; 15000)'!H9)))))</f>
        <v/>
      </c>
      <c r="Q10" s="143"/>
      <c r="R10" s="288" t="str">
        <f>IF(ISERROR('P-pladser'!H9),"",FIXED('P-pladser'!H9,1-INT(LOG10(ABS('P-pladser'!H9)))))</f>
        <v>4,9</v>
      </c>
      <c r="S10" s="288" t="str">
        <f>IF(ISERROR('P-pladser lastbiler'!H9),"",FIXED('P-pladser lastbiler'!H9,1-INT(LOG10(ABS('P-pladser lastbiler'!H9)))))</f>
        <v/>
      </c>
      <c r="T10" s="143"/>
      <c r="U10" s="288" t="str">
        <f>IF(ISERROR(Industriområder!H9),"",FIXED(Industriområder!H9,1-INT(LOG10(ABS(Industriområder!H9)))))</f>
        <v/>
      </c>
      <c r="V10" s="288" t="str">
        <f>IF(ISERROR(Oplagspladser_affaldssortering!H9),"",FIXED(Oplagspladser_affaldssortering!H9,1-INT(LOG10(ABS(Oplagspladser_affaldssortering!H9)))))</f>
        <v>520</v>
      </c>
      <c r="W10" s="143"/>
      <c r="X10" s="288" t="str">
        <f>IF(ISERROR(Boligområder_lav!H9),"",FIXED(Boligområder_lav!H9,1-INT(LOG10(ABS(Boligområder_lav!H9)))))</f>
        <v>55</v>
      </c>
      <c r="Y10" s="288" t="str">
        <f>IF(ISERROR(Boligområder_høj!H9),"",FIXED(Boligområder_høj!H9,1-INT(LOG10(ABS(Boligområder_høj!H9)))))</f>
        <v/>
      </c>
      <c r="Z10" s="139"/>
      <c r="AA10" s="139"/>
      <c r="AB10" s="139"/>
      <c r="AC10" s="139"/>
      <c r="AD10" s="139"/>
      <c r="AE10" s="139"/>
      <c r="AF10" s="139"/>
      <c r="AG10" s="139"/>
      <c r="AH10" s="139"/>
      <c r="AI10" s="139"/>
      <c r="AJ10" s="288">
        <f>Haver_græsarealer!C9</f>
        <v>0</v>
      </c>
      <c r="AK10" s="288">
        <f>'Centrale  bymiljøer'!C9</f>
        <v>0</v>
      </c>
      <c r="AL10" s="288">
        <f>Kunstgræsbaner!C14</f>
        <v>5</v>
      </c>
      <c r="AM10" s="143"/>
      <c r="AN10" s="288">
        <f>'Grønne tage'!C9</f>
        <v>0</v>
      </c>
      <c r="AO10" s="290">
        <f>'Tage med kobber'!C9</f>
        <v>0</v>
      </c>
      <c r="AP10" s="290">
        <f>'Tage med zink'!C9</f>
        <v>0</v>
      </c>
      <c r="AQ10" s="290">
        <f>'Tage af andre materialer'!C9</f>
        <v>14</v>
      </c>
      <c r="AR10" s="143"/>
      <c r="AS10" s="290">
        <f>'Veje (ADT &lt;500)'!C9</f>
        <v>27</v>
      </c>
      <c r="AT10" s="290">
        <f>'Veje (ADT 500-5000)'!C9</f>
        <v>18</v>
      </c>
      <c r="AU10" s="288">
        <f>'Veje (ADT 5000-15000)'!C9</f>
        <v>3</v>
      </c>
      <c r="AV10" s="288">
        <f>'Veje (ADT &gt; 15000)'!C9</f>
        <v>0</v>
      </c>
      <c r="AW10" s="143"/>
      <c r="AX10" s="288">
        <f>'P-pladser'!C9</f>
        <v>12</v>
      </c>
      <c r="AY10" s="288">
        <f>'P-pladser lastbiler'!C9</f>
        <v>0</v>
      </c>
      <c r="AZ10" s="143"/>
      <c r="BA10" s="288">
        <f>Industriområder!C9</f>
        <v>0</v>
      </c>
      <c r="BB10" s="288">
        <f>Oplagspladser_affaldssortering!C9</f>
        <v>7</v>
      </c>
      <c r="BC10" s="143"/>
      <c r="BD10" s="288">
        <f>Boligområder_lav!C9</f>
        <v>9</v>
      </c>
      <c r="BE10" s="288">
        <f>Boligområder_høj!C9</f>
        <v>0</v>
      </c>
      <c r="BF10" s="139"/>
      <c r="BG10" s="139"/>
      <c r="BH10" s="139"/>
      <c r="BI10" s="139"/>
      <c r="BJ10" s="139"/>
      <c r="BK10" s="139"/>
      <c r="BL10" s="139"/>
      <c r="BM10" s="139"/>
      <c r="BN10" s="139"/>
      <c r="BO10" s="139"/>
      <c r="BP10" s="139"/>
    </row>
    <row r="11" spans="2:68" x14ac:dyDescent="0.25">
      <c r="B11" s="139" t="s">
        <v>52</v>
      </c>
      <c r="C11" s="139" t="s">
        <v>53</v>
      </c>
      <c r="D11" s="288" t="str">
        <f>IF(ISERROR(Haver_græsarealer!$H10),"",FIXED(Haver_græsarealer!$H10,1-INT(LOG10(ABS(Haver_græsarealer!$H10)))))</f>
        <v/>
      </c>
      <c r="E11" s="288" t="str">
        <f>IF(ISERROR('Centrale  bymiljøer'!$H10),"",FIXED('Centrale  bymiljøer'!$H10,1-INT(LOG10(ABS('Centrale  bymiljøer'!$H10)))))</f>
        <v>4,9</v>
      </c>
      <c r="F11" s="288" t="str">
        <f>IF(ISERROR(Kunstgræsbaner!H15),"",FIXED(Kunstgræsbaner!H15,1-INT(LOG10(ABS(Kunstgræsbaner!H15)))))</f>
        <v>17</v>
      </c>
      <c r="G11" s="143"/>
      <c r="H11" s="288" t="str">
        <f>IF(ISERROR('Grønne tage'!H10),"",FIXED('Grønne tage'!H10,1-INT(LOG10(ABS('Grønne tage'!H10)))))</f>
        <v/>
      </c>
      <c r="I11" s="290" t="str">
        <f>IF(ISERROR('Tage med kobber'!H10),"",FIXED('Tage med kobber'!H10,1-INT(LOG10(ABS('Tage med kobber'!H10)))))</f>
        <v>5,2</v>
      </c>
      <c r="J11" s="290" t="str">
        <f>IF(ISERROR('Tage med zink'!H10),"",FIXED('Tage med zink'!H10,1-INT(LOG10(ABS('Tage med zink'!H10)))))</f>
        <v>5,0</v>
      </c>
      <c r="K11" s="290" t="str">
        <f>IF(ISERROR('Tage af andre materialer'!H10),"",FIXED('Tage af andre materialer'!H10,1-INT(LOG10(ABS('Tage af andre materialer'!H10)))))</f>
        <v>8,1</v>
      </c>
      <c r="L11" s="143"/>
      <c r="M11" s="289" t="str">
        <f>IF(ISERROR('Veje (ADT &lt;500)'!H10),"",FIXED('Veje (ADT &lt;500)'!H10,1-INT(LOG10(ABS('Veje (ADT &lt;500)'!H10)))))</f>
        <v>77</v>
      </c>
      <c r="N11" s="289" t="str">
        <f>IF(ISERROR('Veje (ADT 500-5000)'!H10),"",FIXED('Veje (ADT 500-5000)'!H10,1-INT(LOG10(ABS('Veje (ADT 500-5000)'!H10)))))</f>
        <v>61</v>
      </c>
      <c r="O11" s="288" t="str">
        <f>IF(ISERROR('Veje (ADT 5000-15000)'!H10),"",FIXED('Veje (ADT 5000-15000)'!H10,1-INT(LOG10(ABS('Veje (ADT 5000-15000)'!H10)))))</f>
        <v>800</v>
      </c>
      <c r="P11" s="288" t="str">
        <f>IF(ISERROR('Veje (ADT &gt; 15000)'!H10),"",FIXED('Veje (ADT &gt; 15000)'!H10,1-INT(LOG10(ABS('Veje (ADT &gt; 15000)'!H10)))))</f>
        <v>190</v>
      </c>
      <c r="Q11" s="143"/>
      <c r="R11" s="288" t="str">
        <f>IF(ISERROR('P-pladser'!H10),"",FIXED('P-pladser'!H10,1-INT(LOG10(ABS('P-pladser'!H10)))))</f>
        <v>27</v>
      </c>
      <c r="S11" s="288" t="str">
        <f>IF(ISERROR('P-pladser lastbiler'!H10),"",FIXED('P-pladser lastbiler'!H10,1-INT(LOG10(ABS('P-pladser lastbiler'!H10)))))</f>
        <v/>
      </c>
      <c r="T11" s="143"/>
      <c r="U11" s="288" t="str">
        <f>IF(ISERROR(Industriområder!H10),"",FIXED(Industriområder!H10,1-INT(LOG10(ABS(Industriområder!H10)))))</f>
        <v>44</v>
      </c>
      <c r="V11" s="288" t="str">
        <f>IF(ISERROR(Oplagspladser_affaldssortering!H10),"",FIXED(Oplagspladser_affaldssortering!H10,1-INT(LOG10(ABS(Oplagspladser_affaldssortering!H10)))))</f>
        <v>680</v>
      </c>
      <c r="W11" s="143"/>
      <c r="X11" s="288" t="str">
        <f>IF(ISERROR(Boligområder_lav!H10),"",FIXED(Boligområder_lav!H10,1-INT(LOG10(ABS(Boligområder_lav!H10)))))</f>
        <v>66</v>
      </c>
      <c r="Y11" s="288" t="str">
        <f>IF(ISERROR(Boligområder_høj!H10),"",FIXED(Boligområder_høj!H10,1-INT(LOG10(ABS(Boligområder_høj!H10)))))</f>
        <v>170</v>
      </c>
      <c r="Z11" s="139"/>
      <c r="AA11" s="139"/>
      <c r="AB11" s="139"/>
      <c r="AC11" s="139"/>
      <c r="AD11" s="139"/>
      <c r="AE11" s="139"/>
      <c r="AF11" s="139"/>
      <c r="AG11" s="139"/>
      <c r="AH11" s="139"/>
      <c r="AI11" s="139"/>
      <c r="AJ11" s="288">
        <f>Haver_græsarealer!C10</f>
        <v>0</v>
      </c>
      <c r="AK11" s="288">
        <f>'Centrale  bymiljøer'!C10</f>
        <v>2</v>
      </c>
      <c r="AL11" s="288">
        <f>Kunstgræsbaner!C15</f>
        <v>28</v>
      </c>
      <c r="AM11" s="143"/>
      <c r="AN11" s="288">
        <f>'Grønne tage'!C10</f>
        <v>0</v>
      </c>
      <c r="AO11" s="290">
        <f>'Tage med kobber'!C10</f>
        <v>10</v>
      </c>
      <c r="AP11" s="290">
        <f>'Tage med zink'!C10</f>
        <v>6</v>
      </c>
      <c r="AQ11" s="290">
        <f>'Tage af andre materialer'!C10</f>
        <v>15</v>
      </c>
      <c r="AR11" s="143"/>
      <c r="AS11" s="290">
        <f>'Veje (ADT &lt;500)'!C10</f>
        <v>38</v>
      </c>
      <c r="AT11" s="290">
        <f>'Veje (ADT 500-5000)'!C10</f>
        <v>23</v>
      </c>
      <c r="AU11" s="288">
        <f>'Veje (ADT 5000-15000)'!C10</f>
        <v>12</v>
      </c>
      <c r="AV11" s="288">
        <f>'Veje (ADT &gt; 15000)'!C10</f>
        <v>10</v>
      </c>
      <c r="AW11" s="143"/>
      <c r="AX11" s="288">
        <f>'P-pladser'!C10</f>
        <v>18</v>
      </c>
      <c r="AY11" s="288">
        <f>'P-pladser lastbiler'!C10</f>
        <v>0</v>
      </c>
      <c r="AZ11" s="143"/>
      <c r="BA11" s="288">
        <f>Industriområder!C10</f>
        <v>6</v>
      </c>
      <c r="BB11" s="288">
        <f>Oplagspladser_affaldssortering!C10</f>
        <v>7</v>
      </c>
      <c r="BC11" s="143"/>
      <c r="BD11" s="288">
        <f>Boligområder_lav!C10</f>
        <v>99</v>
      </c>
      <c r="BE11" s="288">
        <f>Boligområder_høj!C10</f>
        <v>26</v>
      </c>
      <c r="BF11" s="139"/>
      <c r="BG11" s="139"/>
      <c r="BH11" s="139"/>
      <c r="BI11" s="139"/>
      <c r="BJ11" s="139"/>
      <c r="BK11" s="139"/>
      <c r="BL11" s="139"/>
      <c r="BM11" s="139"/>
      <c r="BN11" s="139"/>
      <c r="BO11" s="139"/>
      <c r="BP11" s="139"/>
    </row>
    <row r="12" spans="2:68" x14ac:dyDescent="0.25">
      <c r="B12" s="139" t="s">
        <v>54</v>
      </c>
      <c r="C12" s="139" t="s">
        <v>53</v>
      </c>
      <c r="D12" s="288" t="str">
        <f>IF(ISERROR(Haver_græsarealer!$H11),"",FIXED(Haver_græsarealer!$H11,1-INT(LOG10(ABS(Haver_græsarealer!$H11)))))</f>
        <v/>
      </c>
      <c r="E12" s="288" t="str">
        <f>IF(ISERROR('Centrale  bymiljøer'!$H11),"",FIXED('Centrale  bymiljøer'!$H11,1-INT(LOG10(ABS('Centrale  bymiljøer'!$H11)))))</f>
        <v/>
      </c>
      <c r="F12" s="288" t="str">
        <f>IF(ISERROR(Kunstgræsbaner!H16),"",FIXED(Kunstgræsbaner!H16,1-INT(LOG10(ABS(Kunstgræsbaner!H16)))))</f>
        <v>7,3</v>
      </c>
      <c r="G12" s="143"/>
      <c r="H12" s="288" t="str">
        <f>IF(ISERROR('Grønne tage'!H11),"",FIXED('Grønne tage'!H11,1-INT(LOG10(ABS('Grønne tage'!H11)))))</f>
        <v/>
      </c>
      <c r="I12" s="290" t="str">
        <f>IF(ISERROR('Tage med kobber'!H11),"",FIXED('Tage med kobber'!H11,1-INT(LOG10(ABS('Tage med kobber'!H11)))))</f>
        <v/>
      </c>
      <c r="J12" s="290" t="str">
        <f>IF(ISERROR('Tage med zink'!H11),"",FIXED('Tage med zink'!H11,1-INT(LOG10(ABS('Tage med zink'!H11)))))</f>
        <v/>
      </c>
      <c r="K12" s="290" t="str">
        <f>IF(ISERROR('Tage af andre materialer'!H11),"",FIXED('Tage af andre materialer'!H11,1-INT(LOG10(ABS('Tage af andre materialer'!H11)))))</f>
        <v>3,7</v>
      </c>
      <c r="L12" s="143"/>
      <c r="M12" s="289" t="str">
        <f>IF(ISERROR('Veje (ADT &lt;500)'!H11),"",FIXED('Veje (ADT &lt;500)'!H11,1-INT(LOG10(ABS('Veje (ADT &lt;500)'!H11)))))</f>
        <v>8,4</v>
      </c>
      <c r="N12" s="289" t="str">
        <f>IF(ISERROR('Veje (ADT 500-5000)'!H11),"",FIXED('Veje (ADT 500-5000)'!H11,1-INT(LOG10(ABS('Veje (ADT 500-5000)'!H11)))))</f>
        <v>5,8</v>
      </c>
      <c r="O12" s="288" t="str">
        <f>IF(ISERROR('Veje (ADT 5000-15000)'!H11),"",FIXED('Veje (ADT 5000-15000)'!H11,1-INT(LOG10(ABS('Veje (ADT 5000-15000)'!H11)))))</f>
        <v>12</v>
      </c>
      <c r="P12" s="288" t="str">
        <f>IF(ISERROR('Veje (ADT &gt; 15000)'!H11),"",FIXED('Veje (ADT &gt; 15000)'!H11,1-INT(LOG10(ABS('Veje (ADT &gt; 15000)'!H11)))))</f>
        <v/>
      </c>
      <c r="Q12" s="143"/>
      <c r="R12" s="288" t="str">
        <f>IF(ISERROR('P-pladser'!H11),"",FIXED('P-pladser'!H11,1-INT(LOG10(ABS('P-pladser'!H11)))))</f>
        <v>12</v>
      </c>
      <c r="S12" s="288" t="str">
        <f>IF(ISERROR('P-pladser lastbiler'!H11),"",FIXED('P-pladser lastbiler'!H11,1-INT(LOG10(ABS('P-pladser lastbiler'!H11)))))</f>
        <v/>
      </c>
      <c r="T12" s="143"/>
      <c r="U12" s="288" t="str">
        <f>IF(ISERROR(Industriområder!H11),"",FIXED(Industriområder!H11,1-INT(LOG10(ABS(Industriområder!H11)))))</f>
        <v/>
      </c>
      <c r="V12" s="288" t="str">
        <f>IF(ISERROR(Oplagspladser_affaldssortering!H11),"",FIXED(Oplagspladser_affaldssortering!H11,1-INT(LOG10(ABS(Oplagspladser_affaldssortering!H11)))))</f>
        <v>490</v>
      </c>
      <c r="W12" s="143"/>
      <c r="X12" s="288" t="str">
        <f>IF(ISERROR(Boligområder_lav!H11),"",FIXED(Boligområder_lav!H11,1-INT(LOG10(ABS(Boligområder_lav!H11)))))</f>
        <v>7,6</v>
      </c>
      <c r="Y12" s="288" t="str">
        <f>IF(ISERROR(Boligområder_høj!H11),"",FIXED(Boligområder_høj!H11,1-INT(LOG10(ABS(Boligområder_høj!H11)))))</f>
        <v>5,6</v>
      </c>
      <c r="Z12" s="139"/>
      <c r="AA12" s="139"/>
      <c r="AB12" s="139"/>
      <c r="AC12" s="139"/>
      <c r="AD12" s="139"/>
      <c r="AE12" s="139"/>
      <c r="AF12" s="139"/>
      <c r="AG12" s="139"/>
      <c r="AH12" s="139"/>
      <c r="AI12" s="139"/>
      <c r="AJ12" s="288">
        <f>Haver_græsarealer!C11</f>
        <v>0</v>
      </c>
      <c r="AK12" s="288">
        <f>'Centrale  bymiljøer'!C11</f>
        <v>0</v>
      </c>
      <c r="AL12" s="288">
        <f>Kunstgræsbaner!C16</f>
        <v>16</v>
      </c>
      <c r="AM12" s="143"/>
      <c r="AN12" s="288">
        <f>'Grønne tage'!C11</f>
        <v>0</v>
      </c>
      <c r="AO12" s="290">
        <f>'Tage med kobber'!C11</f>
        <v>0</v>
      </c>
      <c r="AP12" s="290">
        <f>'Tage med zink'!C11</f>
        <v>0</v>
      </c>
      <c r="AQ12" s="290">
        <f>'Tage af andre materialer'!C11</f>
        <v>11</v>
      </c>
      <c r="AR12" s="143"/>
      <c r="AS12" s="290">
        <f>'Veje (ADT &lt;500)'!C11</f>
        <v>36</v>
      </c>
      <c r="AT12" s="290">
        <f>'Veje (ADT 500-5000)'!C11</f>
        <v>14</v>
      </c>
      <c r="AU12" s="288">
        <f>'Veje (ADT 5000-15000)'!C11</f>
        <v>3</v>
      </c>
      <c r="AV12" s="288">
        <f>'Veje (ADT &gt; 15000)'!C11</f>
        <v>0</v>
      </c>
      <c r="AW12" s="143"/>
      <c r="AX12" s="288">
        <f>'P-pladser'!C11</f>
        <v>6</v>
      </c>
      <c r="AY12" s="288">
        <f>'P-pladser lastbiler'!C11</f>
        <v>0</v>
      </c>
      <c r="AZ12" s="143"/>
      <c r="BA12" s="288">
        <f>Industriområder!C11</f>
        <v>0</v>
      </c>
      <c r="BB12" s="288">
        <f>Oplagspladser_affaldssortering!C11</f>
        <v>7</v>
      </c>
      <c r="BC12" s="143"/>
      <c r="BD12" s="288">
        <f>Boligområder_lav!C11</f>
        <v>68</v>
      </c>
      <c r="BE12" s="288">
        <f>Boligområder_høj!C11</f>
        <v>10</v>
      </c>
      <c r="BF12" s="139"/>
      <c r="BG12" s="139"/>
      <c r="BH12" s="139"/>
      <c r="BI12" s="139"/>
      <c r="BJ12" s="139"/>
      <c r="BK12" s="139"/>
      <c r="BL12" s="139"/>
      <c r="BM12" s="139"/>
      <c r="BN12" s="139"/>
      <c r="BO12" s="139"/>
      <c r="BP12" s="139"/>
    </row>
    <row r="13" spans="2:68" x14ac:dyDescent="0.25">
      <c r="B13" s="139" t="s">
        <v>55</v>
      </c>
      <c r="C13" s="139" t="s">
        <v>53</v>
      </c>
      <c r="D13" s="288" t="str">
        <f>IF(ISERROR(Haver_græsarealer!$H12),"",FIXED(Haver_græsarealer!$H12,1-INT(LOG10(ABS(Haver_græsarealer!$H12)))))</f>
        <v/>
      </c>
      <c r="E13" s="288" t="str">
        <f>IF(ISERROR('Centrale  bymiljøer'!$H12),"",FIXED('Centrale  bymiljøer'!$H12,1-INT(LOG10(ABS('Centrale  bymiljøer'!$H12)))))</f>
        <v/>
      </c>
      <c r="F13" s="288" t="str">
        <f>IF(ISERROR(Kunstgræsbaner!H17),"",FIXED(Kunstgræsbaner!H17,1-INT(LOG10(ABS(Kunstgræsbaner!H17)))))</f>
        <v>110</v>
      </c>
      <c r="G13" s="143"/>
      <c r="H13" s="288" t="str">
        <f>IF(ISERROR('Grønne tage'!H12),"",FIXED('Grønne tage'!H12,1-INT(LOG10(ABS('Grønne tage'!H12)))))</f>
        <v/>
      </c>
      <c r="I13" s="290" t="str">
        <f>IF(ISERROR('Tage med kobber'!H12),"",FIXED('Tage med kobber'!H12,1-INT(LOG10(ABS('Tage med kobber'!H12)))))</f>
        <v/>
      </c>
      <c r="J13" s="290" t="str">
        <f>IF(ISERROR('Tage med zink'!H12),"",FIXED('Tage med zink'!H12,1-INT(LOG10(ABS('Tage med zink'!H12)))))</f>
        <v>12</v>
      </c>
      <c r="K13" s="290" t="str">
        <f>IF(ISERROR('Tage af andre materialer'!H12),"",FIXED('Tage af andre materialer'!H12,1-INT(LOG10(ABS('Tage af andre materialer'!H12)))))</f>
        <v>17</v>
      </c>
      <c r="L13" s="143"/>
      <c r="M13" s="289" t="str">
        <f>IF(ISERROR('Veje (ADT &lt;500)'!H12),"",FIXED('Veje (ADT &lt;500)'!H12,1-INT(LOG10(ABS('Veje (ADT &lt;500)'!H12)))))</f>
        <v>77</v>
      </c>
      <c r="N13" s="289" t="str">
        <f>IF(ISERROR('Veje (ADT 500-5000)'!H12),"",FIXED('Veje (ADT 500-5000)'!H12,1-INT(LOG10(ABS('Veje (ADT 500-5000)'!H12)))))</f>
        <v>62</v>
      </c>
      <c r="O13" s="288" t="str">
        <f>IF(ISERROR('Veje (ADT 5000-15000)'!H12),"",FIXED('Veje (ADT 5000-15000)'!H12,1-INT(LOG10(ABS('Veje (ADT 5000-15000)'!H12)))))</f>
        <v>310</v>
      </c>
      <c r="P13" s="288" t="str">
        <f>IF(ISERROR('Veje (ADT &gt; 15000)'!H12),"",FIXED('Veje (ADT &gt; 15000)'!H12,1-INT(LOG10(ABS('Veje (ADT &gt; 15000)'!H12)))))</f>
        <v/>
      </c>
      <c r="Q13" s="143"/>
      <c r="R13" s="288" t="str">
        <f>IF(ISERROR('P-pladser'!H12),"",FIXED('P-pladser'!H12,1-INT(LOG10(ABS('P-pladser'!H12)))))</f>
        <v>150</v>
      </c>
      <c r="S13" s="288" t="str">
        <f>IF(ISERROR('P-pladser lastbiler'!H12),"",FIXED('P-pladser lastbiler'!H12,1-INT(LOG10(ABS('P-pladser lastbiler'!H12)))))</f>
        <v/>
      </c>
      <c r="T13" s="143"/>
      <c r="U13" s="288" t="str">
        <f>IF(ISERROR(Industriområder!H12),"",FIXED(Industriområder!H12,1-INT(LOG10(ABS(Industriområder!H12)))))</f>
        <v>54</v>
      </c>
      <c r="V13" s="288" t="str">
        <f>IF(ISERROR(Oplagspladser_affaldssortering!H12),"",FIXED(Oplagspladser_affaldssortering!H12,1-INT(LOG10(ABS(Oplagspladser_affaldssortering!H12)))))</f>
        <v>1.200</v>
      </c>
      <c r="W13" s="143"/>
      <c r="X13" s="288" t="str">
        <f>IF(ISERROR(Boligområder_lav!H12),"",FIXED(Boligområder_lav!H12,1-INT(LOG10(ABS(Boligområder_lav!H12)))))</f>
        <v>58</v>
      </c>
      <c r="Y13" s="288" t="str">
        <f>IF(ISERROR(Boligområder_høj!H12),"",FIXED(Boligområder_høj!H12,1-INT(LOG10(ABS(Boligområder_høj!H12)))))</f>
        <v>96</v>
      </c>
      <c r="Z13" s="139"/>
      <c r="AA13" s="139"/>
      <c r="AB13" s="139"/>
      <c r="AC13" s="139"/>
      <c r="AD13" s="139"/>
      <c r="AE13" s="139"/>
      <c r="AF13" s="139"/>
      <c r="AG13" s="139"/>
      <c r="AH13" s="139"/>
      <c r="AI13" s="139"/>
      <c r="AJ13" s="288">
        <f>Haver_græsarealer!C12</f>
        <v>0</v>
      </c>
      <c r="AK13" s="288">
        <f>'Centrale  bymiljøer'!C12</f>
        <v>0</v>
      </c>
      <c r="AL13" s="288">
        <f>Kunstgræsbaner!C17</f>
        <v>22</v>
      </c>
      <c r="AM13" s="143"/>
      <c r="AN13" s="288">
        <f>'Grønne tage'!C12</f>
        <v>0</v>
      </c>
      <c r="AO13" s="290">
        <f>'Tage med kobber'!C12</f>
        <v>0</v>
      </c>
      <c r="AP13" s="290">
        <f>'Tage med zink'!C12</f>
        <v>3</v>
      </c>
      <c r="AQ13" s="290">
        <f>'Tage af andre materialer'!C12</f>
        <v>15</v>
      </c>
      <c r="AR13" s="143"/>
      <c r="AS13" s="290">
        <f>'Veje (ADT &lt;500)'!C12</f>
        <v>37</v>
      </c>
      <c r="AT13" s="290">
        <f>'Veje (ADT 500-5000)'!C12</f>
        <v>14</v>
      </c>
      <c r="AU13" s="288">
        <f>'Veje (ADT 5000-15000)'!C12</f>
        <v>3</v>
      </c>
      <c r="AV13" s="288">
        <f>'Veje (ADT &gt; 15000)'!C12</f>
        <v>0</v>
      </c>
      <c r="AW13" s="143"/>
      <c r="AX13" s="288">
        <f>'P-pladser'!C12</f>
        <v>6</v>
      </c>
      <c r="AY13" s="288">
        <f>'P-pladser lastbiler'!C12</f>
        <v>0</v>
      </c>
      <c r="AZ13" s="143"/>
      <c r="BA13" s="288">
        <f>Industriområder!C12</f>
        <v>5</v>
      </c>
      <c r="BB13" s="288">
        <f>Oplagspladser_affaldssortering!C12</f>
        <v>7</v>
      </c>
      <c r="BC13" s="143"/>
      <c r="BD13" s="288">
        <f>Boligområder_lav!C12</f>
        <v>88</v>
      </c>
      <c r="BE13" s="288">
        <f>Boligområder_høj!C12</f>
        <v>26</v>
      </c>
      <c r="BF13" s="139"/>
      <c r="BG13" s="139"/>
      <c r="BH13" s="139"/>
      <c r="BI13" s="139"/>
      <c r="BJ13" s="139"/>
      <c r="BK13" s="139"/>
      <c r="BL13" s="139"/>
      <c r="BM13" s="139"/>
      <c r="BN13" s="139"/>
      <c r="BO13" s="139"/>
      <c r="BP13" s="139"/>
    </row>
    <row r="14" spans="2:68" x14ac:dyDescent="0.25">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536"/>
      <c r="AT14" s="536"/>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row>
    <row r="15" spans="2:68" x14ac:dyDescent="0.25">
      <c r="B15" s="138" t="s">
        <v>56</v>
      </c>
      <c r="C15" s="138"/>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536"/>
      <c r="AT15" s="536"/>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row>
    <row r="16" spans="2:68" x14ac:dyDescent="0.25">
      <c r="B16" s="139" t="s">
        <v>57</v>
      </c>
      <c r="C16" s="139" t="s">
        <v>53</v>
      </c>
      <c r="D16" s="288" t="str">
        <f>IF(ISERROR(Haver_græsarealer!$H15),"",FIXED(Haver_græsarealer!$H15,1-INT(LOG10(ABS(Haver_græsarealer!$H15)))))</f>
        <v/>
      </c>
      <c r="E16" s="288" t="str">
        <f>IF(ISERROR('Centrale  bymiljøer'!$H15),"",FIXED('Centrale  bymiljøer'!$H15,1-INT(LOG10(ABS('Centrale  bymiljøer'!$H15)))))</f>
        <v>0,14</v>
      </c>
      <c r="F16" s="288" t="str">
        <f>IF(ISERROR(Kunstgræsbaner!H20),"",FIXED(Kunstgræsbaner!H20,1-INT(LOG10(ABS(Kunstgræsbaner!H20)))))</f>
        <v>0,59</v>
      </c>
      <c r="G16" s="143"/>
      <c r="H16" s="288" t="str">
        <f>IF(ISERROR('Grønne tage'!H15),"",FIXED('Grønne tage'!H15,1-INT(LOG10(ABS('Grønne tage'!H15)))))</f>
        <v/>
      </c>
      <c r="I16" s="290" t="str">
        <f>IF(ISERROR('Tage med kobber'!H15),"",FIXED('Tage med kobber'!H15,1-INT(LOG10(ABS('Tage med kobber'!H15)))))</f>
        <v>0,031</v>
      </c>
      <c r="J16" s="290" t="str">
        <f>IF(ISERROR('Tage med zink'!H15),"",FIXED('Tage med zink'!H15,1-INT(LOG10(ABS('Tage med zink'!H15)))))</f>
        <v>0,058</v>
      </c>
      <c r="K16" s="290" t="str">
        <f>IF(ISERROR('Tage af andre materialer'!H15),"",FIXED('Tage af andre materialer'!H15,1-INT(LOG10(ABS('Tage af andre materialer'!H15)))))</f>
        <v>0,13</v>
      </c>
      <c r="L16" s="143"/>
      <c r="M16" s="289" t="str">
        <f>IF(ISERROR('Veje (ADT &lt;500)'!H15),"",FIXED('Veje (ADT &lt;500)'!H15,1-INT(LOG10(ABS('Veje (ADT &lt;500)'!H15)))))</f>
        <v>0,49</v>
      </c>
      <c r="N16" s="289" t="str">
        <f>IF(ISERROR('Veje (ADT 500-5000)'!H15),"",FIXED('Veje (ADT 500-5000)'!H15,1-INT(LOG10(ABS('Veje (ADT 500-5000)'!H15)))))</f>
        <v>0,19</v>
      </c>
      <c r="O16" s="288" t="str">
        <f>IF(ISERROR('Veje (ADT 5000-15000)'!H15),"",FIXED('Veje (ADT 5000-15000)'!H15,1-INT(LOG10(ABS('Veje (ADT 5000-15000)'!H15)))))</f>
        <v>0,96</v>
      </c>
      <c r="P16" s="288" t="str">
        <f>IF(ISERROR('Veje (ADT &gt; 15000)'!H15),"",FIXED('Veje (ADT &gt; 15000)'!H15,1-INT(LOG10(ABS('Veje (ADT &gt; 15000)'!H15)))))</f>
        <v>0,24</v>
      </c>
      <c r="Q16" s="143"/>
      <c r="R16" s="288" t="str">
        <f>IF(ISERROR('P-pladser'!H15),"",FIXED('P-pladser'!H15,1-INT(LOG10(ABS('P-pladser'!H15)))))</f>
        <v>0,15</v>
      </c>
      <c r="S16" s="288" t="str">
        <f>IF(ISERROR('P-pladser lastbiler'!H15),"",FIXED('P-pladser lastbiler'!H15,1-INT(LOG10(ABS('P-pladser lastbiler'!H15)))))</f>
        <v/>
      </c>
      <c r="T16" s="143"/>
      <c r="U16" s="288" t="str">
        <f>IF(ISERROR(Industriområder!H15),"",FIXED(Industriområder!H15,1-INT(LOG10(ABS(Industriområder!H15)))))</f>
        <v>0,23</v>
      </c>
      <c r="V16" s="288" t="str">
        <f>IF(ISERROR(Oplagspladser_affaldssortering!H15),"",FIXED(Oplagspladser_affaldssortering!H15,1-INT(LOG10(ABS(Oplagspladser_affaldssortering!H15)))))</f>
        <v>3,4</v>
      </c>
      <c r="W16" s="143"/>
      <c r="X16" s="288" t="str">
        <f>IF(ISERROR(Boligområder_lav!H15),"",FIXED(Boligområder_lav!H15,1-INT(LOG10(ABS(Boligområder_lav!H15)))))</f>
        <v>0,25</v>
      </c>
      <c r="Y16" s="288" t="str">
        <f>IF(ISERROR(Boligområder_høj!H15),"",FIXED(Boligområder_høj!H15,1-INT(LOG10(ABS(Boligområder_høj!H15)))))</f>
        <v>0,38</v>
      </c>
      <c r="Z16" s="139"/>
      <c r="AA16" s="139"/>
      <c r="AB16" s="139"/>
      <c r="AC16" s="139"/>
      <c r="AD16" s="139"/>
      <c r="AE16" s="139"/>
      <c r="AF16" s="139"/>
      <c r="AG16" s="139"/>
      <c r="AH16" s="139"/>
      <c r="AI16" s="139"/>
      <c r="AJ16" s="288">
        <f>Haver_græsarealer!C15</f>
        <v>0</v>
      </c>
      <c r="AK16" s="288">
        <f>'Centrale  bymiljøer'!C15</f>
        <v>2</v>
      </c>
      <c r="AL16" s="288">
        <f>Kunstgræsbaner!C20</f>
        <v>11</v>
      </c>
      <c r="AM16" s="143"/>
      <c r="AN16" s="288">
        <f>'Grønne tage'!C15</f>
        <v>0</v>
      </c>
      <c r="AO16" s="290">
        <f>'Tage med kobber'!C15</f>
        <v>10</v>
      </c>
      <c r="AP16" s="290">
        <f>'Tage med zink'!C15</f>
        <v>4</v>
      </c>
      <c r="AQ16" s="290">
        <f>'Tage af andre materialer'!C15</f>
        <v>18</v>
      </c>
      <c r="AR16" s="143"/>
      <c r="AS16" s="290">
        <f>'Veje (ADT &lt;500)'!C15</f>
        <v>39</v>
      </c>
      <c r="AT16" s="290">
        <f>'Veje (ADT 500-5000)'!C15</f>
        <v>23</v>
      </c>
      <c r="AU16" s="288">
        <f>'Veje (ADT 5000-15000)'!C15</f>
        <v>12</v>
      </c>
      <c r="AV16" s="288">
        <f>'Veje (ADT &gt; 15000)'!C15</f>
        <v>11</v>
      </c>
      <c r="AW16" s="143"/>
      <c r="AX16" s="288">
        <f>'P-pladser'!C15</f>
        <v>18</v>
      </c>
      <c r="AY16" s="288">
        <f>'P-pladser lastbiler'!C15</f>
        <v>0</v>
      </c>
      <c r="AZ16" s="143"/>
      <c r="BA16" s="288">
        <f>Industriområder!C15</f>
        <v>6</v>
      </c>
      <c r="BB16" s="288">
        <f>Oplagspladser_affaldssortering!C15</f>
        <v>6</v>
      </c>
      <c r="BC16" s="143"/>
      <c r="BD16" s="288">
        <f>Boligområder_lav!C15</f>
        <v>97</v>
      </c>
      <c r="BE16" s="288">
        <f>Boligområder_høj!C15</f>
        <v>26</v>
      </c>
      <c r="BF16" s="139"/>
      <c r="BG16" s="139"/>
      <c r="BH16" s="139"/>
      <c r="BI16" s="139"/>
      <c r="BJ16" s="139"/>
      <c r="BK16" s="139"/>
      <c r="BL16" s="139"/>
      <c r="BM16" s="139"/>
      <c r="BN16" s="139"/>
      <c r="BO16" s="139"/>
      <c r="BP16" s="139"/>
    </row>
    <row r="17" spans="2:68" x14ac:dyDescent="0.25">
      <c r="B17" s="139" t="s">
        <v>59</v>
      </c>
      <c r="C17" s="139" t="s">
        <v>53</v>
      </c>
      <c r="D17" s="288" t="str">
        <f>IF(ISERROR(Haver_græsarealer!$H16),"",FIXED(Haver_græsarealer!$H16,1-INT(LOG10(ABS(Haver_græsarealer!$H16)))))</f>
        <v/>
      </c>
      <c r="E17" s="288" t="str">
        <f>IF(ISERROR('Centrale  bymiljøer'!$H16),"",FIXED('Centrale  bymiljøer'!$H16,1-INT(LOG10(ABS('Centrale  bymiljøer'!$H16)))))</f>
        <v>2,2</v>
      </c>
      <c r="F17" s="288" t="str">
        <f>IF(ISERROR(Kunstgræsbaner!H21),"",FIXED(Kunstgræsbaner!H21,1-INT(LOG10(ABS(Kunstgræsbaner!H21)))))</f>
        <v>3,5</v>
      </c>
      <c r="G17" s="143"/>
      <c r="H17" s="288" t="str">
        <f>IF(ISERROR('Grønne tage'!H16),"",FIXED('Grønne tage'!H16,1-INT(LOG10(ABS('Grønne tage'!H16)))))</f>
        <v/>
      </c>
      <c r="I17" s="290" t="str">
        <f>IF(ISERROR('Tage med kobber'!H16),"",FIXED('Tage med kobber'!H16,1-INT(LOG10(ABS('Tage med kobber'!H16)))))</f>
        <v>2,6</v>
      </c>
      <c r="J17" s="290" t="str">
        <f>IF(ISERROR('Tage med zink'!H16),"",FIXED('Tage med zink'!H16,1-INT(LOG10(ABS('Tage med zink'!H16)))))</f>
        <v>0,94</v>
      </c>
      <c r="K17" s="290" t="str">
        <f>IF(ISERROR('Tage af andre materialer'!H16),"",FIXED('Tage af andre materialer'!H16,1-INT(LOG10(ABS('Tage af andre materialer'!H16)))))</f>
        <v>2,4</v>
      </c>
      <c r="L17" s="143"/>
      <c r="M17" s="289" t="str">
        <f>IF(ISERROR('Veje (ADT &lt;500)'!H16),"",FIXED('Veje (ADT &lt;500)'!H16,1-INT(LOG10(ABS('Veje (ADT &lt;500)'!H16)))))</f>
        <v>2,5</v>
      </c>
      <c r="N17" s="289" t="str">
        <f>IF(ISERROR('Veje (ADT 500-5000)'!H16),"",FIXED('Veje (ADT 500-5000)'!H16,1-INT(LOG10(ABS('Veje (ADT 500-5000)'!H16)))))</f>
        <v>1,5</v>
      </c>
      <c r="O17" s="288" t="str">
        <f>IF(ISERROR('Veje (ADT 5000-15000)'!H16),"",FIXED('Veje (ADT 5000-15000)'!H16,1-INT(LOG10(ABS('Veje (ADT 5000-15000)'!H16)))))</f>
        <v>5,9</v>
      </c>
      <c r="P17" s="288" t="str">
        <f>IF(ISERROR('Veje (ADT &gt; 15000)'!H16),"",FIXED('Veje (ADT &gt; 15000)'!H16,1-INT(LOG10(ABS('Veje (ADT &gt; 15000)'!H16)))))</f>
        <v>2,6</v>
      </c>
      <c r="Q17" s="143"/>
      <c r="R17" s="288" t="str">
        <f>IF(ISERROR('P-pladser'!H16),"",FIXED('P-pladser'!H16,1-INT(LOG10(ABS('P-pladser'!H16)))))</f>
        <v>1,6</v>
      </c>
      <c r="S17" s="288" t="str">
        <f>IF(ISERROR('P-pladser lastbiler'!H16),"",FIXED('P-pladser lastbiler'!H16,1-INT(LOG10(ABS('P-pladser lastbiler'!H16)))))</f>
        <v/>
      </c>
      <c r="T17" s="143"/>
      <c r="U17" s="288" t="str">
        <f>IF(ISERROR(Industriområder!H16),"",FIXED(Industriområder!H16,1-INT(LOG10(ABS(Industriområder!H16)))))</f>
        <v>2,7</v>
      </c>
      <c r="V17" s="288" t="str">
        <f>IF(ISERROR(Oplagspladser_affaldssortering!H16),"",FIXED(Oplagspladser_affaldssortering!H16,1-INT(LOG10(ABS(Oplagspladser_affaldssortering!H16)))))</f>
        <v>28</v>
      </c>
      <c r="W17" s="143"/>
      <c r="X17" s="288" t="str">
        <f>IF(ISERROR(Boligområder_lav!H16),"",FIXED(Boligområder_lav!H16,1-INT(LOG10(ABS(Boligområder_lav!H16)))))</f>
        <v>2,3</v>
      </c>
      <c r="Y17" s="288" t="str">
        <f>IF(ISERROR(Boligområder_høj!H16),"",FIXED(Boligområder_høj!H16,1-INT(LOG10(ABS(Boligområder_høj!H16)))))</f>
        <v>2,6</v>
      </c>
      <c r="Z17" s="139"/>
      <c r="AA17" s="139"/>
      <c r="AB17" s="139"/>
      <c r="AC17" s="139"/>
      <c r="AD17" s="139"/>
      <c r="AE17" s="139"/>
      <c r="AF17" s="139"/>
      <c r="AG17" s="139"/>
      <c r="AH17" s="139"/>
      <c r="AI17" s="139"/>
      <c r="AJ17" s="288">
        <f>Haver_græsarealer!C16</f>
        <v>0</v>
      </c>
      <c r="AK17" s="288">
        <f>'Centrale  bymiljøer'!C16</f>
        <v>2</v>
      </c>
      <c r="AL17" s="288">
        <f>Kunstgræsbaner!C21</f>
        <v>14</v>
      </c>
      <c r="AM17" s="143"/>
      <c r="AN17" s="288">
        <f>'Grønne tage'!C16</f>
        <v>0</v>
      </c>
      <c r="AO17" s="290">
        <f>'Tage med kobber'!C16</f>
        <v>10</v>
      </c>
      <c r="AP17" s="290">
        <f>'Tage med zink'!C16</f>
        <v>4</v>
      </c>
      <c r="AQ17" s="290">
        <f>'Tage af andre materialer'!C16</f>
        <v>14</v>
      </c>
      <c r="AR17" s="143"/>
      <c r="AS17" s="290">
        <f>'Veje (ADT &lt;500)'!C16</f>
        <v>39</v>
      </c>
      <c r="AT17" s="290">
        <f>'Veje (ADT 500-5000)'!C16</f>
        <v>23</v>
      </c>
      <c r="AU17" s="288">
        <f>'Veje (ADT 5000-15000)'!C16</f>
        <v>11</v>
      </c>
      <c r="AV17" s="288">
        <f>'Veje (ADT &gt; 15000)'!C16</f>
        <v>10</v>
      </c>
      <c r="AW17" s="143"/>
      <c r="AX17" s="288">
        <f>'P-pladser'!C16</f>
        <v>12</v>
      </c>
      <c r="AY17" s="288">
        <f>'P-pladser lastbiler'!C16</f>
        <v>0</v>
      </c>
      <c r="AZ17" s="143"/>
      <c r="BA17" s="288">
        <f>Industriområder!C16</f>
        <v>6</v>
      </c>
      <c r="BB17" s="288">
        <f>Oplagspladser_affaldssortering!C16</f>
        <v>6</v>
      </c>
      <c r="BC17" s="143"/>
      <c r="BD17" s="288">
        <f>Boligområder_lav!C16</f>
        <v>91</v>
      </c>
      <c r="BE17" s="288">
        <f>Boligområder_høj!C16</f>
        <v>26</v>
      </c>
      <c r="BF17" s="139"/>
      <c r="BG17" s="139"/>
      <c r="BH17" s="139"/>
      <c r="BI17" s="139"/>
      <c r="BJ17" s="139"/>
      <c r="BK17" s="139"/>
      <c r="BL17" s="139"/>
      <c r="BM17" s="139"/>
      <c r="BN17" s="139"/>
      <c r="BO17" s="139"/>
      <c r="BP17" s="139"/>
    </row>
    <row r="18" spans="2:68" x14ac:dyDescent="0.25">
      <c r="B18" s="139"/>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536"/>
      <c r="AT18" s="536"/>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row>
    <row r="19" spans="2:68" x14ac:dyDescent="0.25">
      <c r="B19" s="138" t="s">
        <v>60</v>
      </c>
      <c r="C19" s="138"/>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536"/>
      <c r="AT19" s="536"/>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row>
    <row r="20" spans="2:68" x14ac:dyDescent="0.25">
      <c r="B20" s="139" t="s">
        <v>61</v>
      </c>
      <c r="C20" s="139" t="s">
        <v>62</v>
      </c>
      <c r="D20" s="288" t="str">
        <f>IF(ISERROR(Haver_græsarealer!$H19),"",FIXED(Haver_græsarealer!$H19,1-INT(LOG10(ABS(Haver_græsarealer!$H19)))))</f>
        <v/>
      </c>
      <c r="E20" s="288" t="str">
        <f>IF(ISERROR('Centrale  bymiljøer'!$H19),"",FIXED('Centrale  bymiljøer'!$H19,1-INT(LOG10(ABS('Centrale  bymiljøer'!$H19)))))</f>
        <v>710</v>
      </c>
      <c r="F20" s="288" t="str">
        <f>IF(ISERROR(Kunstgræsbaner!H24),"",FIXED(Kunstgræsbaner!H24,1-INT(LOG10(ABS(Kunstgræsbaner!H24)))))</f>
        <v>57</v>
      </c>
      <c r="G20" s="143"/>
      <c r="H20" s="288" t="str">
        <f>IF(ISERROR('Grønne tage'!H19),"",FIXED('Grønne tage'!H19,1-INT(LOG10(ABS('Grønne tage'!H19)))))</f>
        <v/>
      </c>
      <c r="I20" s="290" t="str">
        <f>IF(ISERROR('Tage med kobber'!H19),"",FIXED('Tage med kobber'!H19,1-INT(LOG10(ABS('Tage med kobber'!H19)))))</f>
        <v>49</v>
      </c>
      <c r="J20" s="290" t="str">
        <f>IF(ISERROR('Tage med zink'!H19),"",FIXED('Tage med zink'!H19,1-INT(LOG10(ABS('Tage med zink'!H19)))))</f>
        <v>5.700</v>
      </c>
      <c r="K20" s="290" t="str">
        <f>IF(ISERROR('Tage af andre materialer'!H19),"",FIXED('Tage af andre materialer'!H19,1-INT(LOG10(ABS('Tage af andre materialer'!H19)))))</f>
        <v>150</v>
      </c>
      <c r="L20" s="143"/>
      <c r="M20" s="289" t="str">
        <f>IF(ISERROR('Veje (ADT &lt;500)'!H19),"",FIXED('Veje (ADT &lt;500)'!H19,1-INT(LOG10(ABS('Veje (ADT &lt;500)'!H19)))))</f>
        <v>24</v>
      </c>
      <c r="N20" s="289" t="str">
        <f>IF(ISERROR('Veje (ADT 500-5000)'!H19),"",FIXED('Veje (ADT 500-5000)'!H19,1-INT(LOG10(ABS('Veje (ADT 500-5000)'!H19)))))</f>
        <v>36</v>
      </c>
      <c r="O20" s="288" t="str">
        <f>IF(ISERROR('Veje (ADT 5000-15000)'!H19),"",FIXED('Veje (ADT 5000-15000)'!H19,1-INT(LOG10(ABS('Veje (ADT 5000-15000)'!H19)))))</f>
        <v>480</v>
      </c>
      <c r="P20" s="288" t="str">
        <f>IF(ISERROR('Veje (ADT &gt; 15000)'!H19),"",FIXED('Veje (ADT &gt; 15000)'!H19,1-INT(LOG10(ABS('Veje (ADT &gt; 15000)'!H19)))))</f>
        <v>570</v>
      </c>
      <c r="Q20" s="143"/>
      <c r="R20" s="288" t="str">
        <f>IF(ISERROR('P-pladser'!H19),"",FIXED('P-pladser'!H19,1-INT(LOG10(ABS('P-pladser'!H19)))))</f>
        <v>57</v>
      </c>
      <c r="S20" s="288" t="str">
        <f>IF(ISERROR('P-pladser lastbiler'!H19),"",FIXED('P-pladser lastbiler'!H19,1-INT(LOG10(ABS('P-pladser lastbiler'!H19)))))</f>
        <v/>
      </c>
      <c r="T20" s="143"/>
      <c r="U20" s="288" t="str">
        <f>IF(ISERROR(Industriområder!H19),"",FIXED(Industriområder!H19,1-INT(LOG10(ABS(Industriområder!H19)))))</f>
        <v>160</v>
      </c>
      <c r="V20" s="288" t="str">
        <f>IF(ISERROR(Oplagspladser_affaldssortering!H19),"",FIXED(Oplagspladser_affaldssortering!H19,1-INT(LOG10(ABS(Oplagspladser_affaldssortering!H19)))))</f>
        <v>2.500</v>
      </c>
      <c r="W20" s="143"/>
      <c r="X20" s="288" t="str">
        <f>IF(ISERROR(Boligområder_lav!H19),"",FIXED(Boligområder_lav!H19,1-INT(LOG10(ABS(Boligområder_lav!H19)))))</f>
        <v>190</v>
      </c>
      <c r="Y20" s="288" t="str">
        <f>IF(ISERROR(Boligområder_høj!H19),"",FIXED(Boligområder_høj!H19,1-INT(LOG10(ABS(Boligområder_høj!H19)))))</f>
        <v>170</v>
      </c>
      <c r="Z20" s="139"/>
      <c r="AA20" s="139"/>
      <c r="AB20" s="139"/>
      <c r="AC20" s="139"/>
      <c r="AD20" s="139"/>
      <c r="AE20" s="139"/>
      <c r="AF20" s="139"/>
      <c r="AG20" s="139"/>
      <c r="AH20" s="139"/>
      <c r="AI20" s="139"/>
      <c r="AJ20" s="288">
        <f>Haver_græsarealer!C19</f>
        <v>0</v>
      </c>
      <c r="AK20" s="288">
        <f>'Centrale  bymiljøer'!C19</f>
        <v>1</v>
      </c>
      <c r="AL20" s="288">
        <f>Kunstgræsbaner!C24</f>
        <v>58</v>
      </c>
      <c r="AM20" s="143"/>
      <c r="AN20" s="288">
        <f>'Grønne tage'!C19</f>
        <v>0</v>
      </c>
      <c r="AO20" s="290">
        <f>'Tage med kobber'!C19</f>
        <v>10</v>
      </c>
      <c r="AP20" s="290">
        <f>'Tage med zink'!C19</f>
        <v>19</v>
      </c>
      <c r="AQ20" s="290">
        <f>'Tage af andre materialer'!C19</f>
        <v>19</v>
      </c>
      <c r="AR20" s="143"/>
      <c r="AS20" s="290">
        <f>'Veje (ADT &lt;500)'!C19</f>
        <v>4</v>
      </c>
      <c r="AT20" s="290">
        <f>'Veje (ADT 500-5000)'!C19</f>
        <v>14</v>
      </c>
      <c r="AU20" s="288">
        <f>'Veje (ADT 5000-15000)'!C19</f>
        <v>12</v>
      </c>
      <c r="AV20" s="288">
        <f>'Veje (ADT &gt; 15000)'!C19</f>
        <v>13</v>
      </c>
      <c r="AW20" s="143"/>
      <c r="AX20" s="288">
        <f>'P-pladser'!C19</f>
        <v>18</v>
      </c>
      <c r="AY20" s="288">
        <f>'P-pladser lastbiler'!C19</f>
        <v>0</v>
      </c>
      <c r="AZ20" s="143"/>
      <c r="BA20" s="288">
        <f>Industriområder!C19</f>
        <v>5</v>
      </c>
      <c r="BB20" s="288">
        <f>Oplagspladser_affaldssortering!C19</f>
        <v>11</v>
      </c>
      <c r="BC20" s="143"/>
      <c r="BD20" s="288">
        <f>Boligområder_lav!C19</f>
        <v>68</v>
      </c>
      <c r="BE20" s="288">
        <f>Boligområder_høj!C19</f>
        <v>26</v>
      </c>
      <c r="BF20" s="139"/>
      <c r="BG20" s="139"/>
      <c r="BH20" s="139"/>
      <c r="BI20" s="139"/>
      <c r="BJ20" s="139"/>
      <c r="BK20" s="139"/>
      <c r="BL20" s="139"/>
      <c r="BM20" s="139"/>
      <c r="BN20" s="139"/>
      <c r="BO20" s="139"/>
      <c r="BP20" s="139"/>
    </row>
    <row r="21" spans="2:68" x14ac:dyDescent="0.25">
      <c r="B21" s="139" t="s">
        <v>63</v>
      </c>
      <c r="C21" s="139" t="s">
        <v>62</v>
      </c>
      <c r="D21" s="288" t="str">
        <f>IF(ISERROR(Haver_græsarealer!$H20),"",FIXED(Haver_græsarealer!$H20,1-INT(LOG10(ABS(Haver_græsarealer!$H20)))))</f>
        <v/>
      </c>
      <c r="E21" s="288" t="str">
        <f>IF(ISERROR('Centrale  bymiljøer'!$H20),"",FIXED('Centrale  bymiljøer'!$H20,1-INT(LOG10(ABS('Centrale  bymiljøer'!$H20)))))</f>
        <v>360</v>
      </c>
      <c r="F21" s="288" t="str">
        <f>IF(ISERROR(Kunstgræsbaner!H25),"",FIXED(Kunstgræsbaner!H25,1-INT(LOG10(ABS(Kunstgræsbaner!H25)))))</f>
        <v>12</v>
      </c>
      <c r="G21" s="143"/>
      <c r="H21" s="288" t="str">
        <f>IF(ISERROR('Grønne tage'!H20),"",FIXED('Grønne tage'!H20,1-INT(LOG10(ABS('Grønne tage'!H20)))))</f>
        <v/>
      </c>
      <c r="I21" s="290" t="str">
        <f>IF(ISERROR('Tage med kobber'!H20),"",FIXED('Tage med kobber'!H20,1-INT(LOG10(ABS('Tage med kobber'!H20)))))</f>
        <v>79</v>
      </c>
      <c r="J21" s="290" t="str">
        <f>IF(ISERROR('Tage med zink'!H20),"",FIXED('Tage med zink'!H20,1-INT(LOG10(ABS('Tage med zink'!H20)))))</f>
        <v>2.800</v>
      </c>
      <c r="K21" s="290" t="str">
        <f>IF(ISERROR('Tage af andre materialer'!H20),"",FIXED('Tage af andre materialer'!H20,1-INT(LOG10(ABS('Tage af andre materialer'!H20)))))</f>
        <v>62</v>
      </c>
      <c r="L21" s="143"/>
      <c r="M21" s="289" t="str">
        <f>IF(ISERROR('Veje (ADT &lt;500)'!H20),"",FIXED('Veje (ADT &lt;500)'!H20,1-INT(LOG10(ABS('Veje (ADT &lt;500)'!H20)))))</f>
        <v>16</v>
      </c>
      <c r="N21" s="289" t="str">
        <f>IF(ISERROR('Veje (ADT 500-5000)'!H20),"",FIXED('Veje (ADT 500-5000)'!H20,1-INT(LOG10(ABS('Veje (ADT 500-5000)'!H20)))))</f>
        <v>18</v>
      </c>
      <c r="O21" s="288" t="str">
        <f>IF(ISERROR('Veje (ADT 5000-15000)'!H20),"",FIXED('Veje (ADT 5000-15000)'!H20,1-INT(LOG10(ABS('Veje (ADT 5000-15000)'!H20)))))</f>
        <v>24</v>
      </c>
      <c r="P21" s="288" t="str">
        <f>IF(ISERROR('Veje (ADT &gt; 15000)'!H20),"",FIXED('Veje (ADT &gt; 15000)'!H20,1-INT(LOG10(ABS('Veje (ADT &gt; 15000)'!H20)))))</f>
        <v/>
      </c>
      <c r="Q21" s="143"/>
      <c r="R21" s="288" t="str">
        <f>IF(ISERROR('P-pladser'!H20),"",FIXED('P-pladser'!H20,1-INT(LOG10(ABS('P-pladser'!H20)))))</f>
        <v>20</v>
      </c>
      <c r="S21" s="288" t="str">
        <f>IF(ISERROR('P-pladser lastbiler'!H20),"",FIXED('P-pladser lastbiler'!H20,1-INT(LOG10(ABS('P-pladser lastbiler'!H20)))))</f>
        <v/>
      </c>
      <c r="T21" s="143"/>
      <c r="U21" s="288" t="str">
        <f>IF(ISERROR(Industriområder!H20),"",FIXED(Industriområder!H20,1-INT(LOG10(ABS(Industriområder!H20)))))</f>
        <v/>
      </c>
      <c r="V21" s="288" t="str">
        <f>IF(ISERROR(Oplagspladser_affaldssortering!H20),"",FIXED(Oplagspladser_affaldssortering!H20,1-INT(LOG10(ABS(Oplagspladser_affaldssortering!H20)))))</f>
        <v/>
      </c>
      <c r="W21" s="143"/>
      <c r="X21" s="288" t="str">
        <f>IF(ISERROR(Boligområder_lav!H20),"",FIXED(Boligområder_lav!H20,1-INT(LOG10(ABS(Boligområder_lav!H20)))))</f>
        <v>320</v>
      </c>
      <c r="Y21" s="288" t="str">
        <f>IF(ISERROR(Boligområder_høj!H20),"",FIXED(Boligområder_høj!H20,1-INT(LOG10(ABS(Boligområder_høj!H20)))))</f>
        <v>46</v>
      </c>
      <c r="Z21" s="139"/>
      <c r="AA21" s="139"/>
      <c r="AB21" s="139"/>
      <c r="AC21" s="139"/>
      <c r="AD21" s="139"/>
      <c r="AE21" s="139"/>
      <c r="AF21" s="139"/>
      <c r="AG21" s="139"/>
      <c r="AH21" s="139"/>
      <c r="AI21" s="139"/>
      <c r="AJ21" s="288">
        <f>Haver_græsarealer!C20</f>
        <v>0</v>
      </c>
      <c r="AK21" s="288">
        <f>'Centrale  bymiljøer'!C20</f>
        <v>9</v>
      </c>
      <c r="AL21" s="288">
        <f>Kunstgræsbaner!C25</f>
        <v>3</v>
      </c>
      <c r="AM21" s="143"/>
      <c r="AN21" s="288">
        <f>'Grønne tage'!C20</f>
        <v>0</v>
      </c>
      <c r="AO21" s="290">
        <f>'Tage med kobber'!C20</f>
        <v>5</v>
      </c>
      <c r="AP21" s="290">
        <f>'Tage med zink'!C20</f>
        <v>10</v>
      </c>
      <c r="AQ21" s="290">
        <f>'Tage af andre materialer'!C20</f>
        <v>2</v>
      </c>
      <c r="AR21" s="143"/>
      <c r="AS21" s="290">
        <f>'Veje (ADT &lt;500)'!C20</f>
        <v>38</v>
      </c>
      <c r="AT21" s="290">
        <f>'Veje (ADT 500-5000)'!C20</f>
        <v>23</v>
      </c>
      <c r="AU21" s="288">
        <f>'Veje (ADT 5000-15000)'!C20</f>
        <v>12</v>
      </c>
      <c r="AV21" s="288">
        <f>'Veje (ADT &gt; 15000)'!C20</f>
        <v>0</v>
      </c>
      <c r="AW21" s="143"/>
      <c r="AX21" s="288">
        <f>'P-pladser'!C20</f>
        <v>18</v>
      </c>
      <c r="AY21" s="288">
        <f>'P-pladser lastbiler'!C20</f>
        <v>0</v>
      </c>
      <c r="AZ21" s="143"/>
      <c r="BA21" s="288">
        <f>Industriområder!C20</f>
        <v>0</v>
      </c>
      <c r="BB21" s="288">
        <f>Oplagspladser_affaldssortering!C20</f>
        <v>0</v>
      </c>
      <c r="BC21" s="143"/>
      <c r="BD21" s="288">
        <f>Boligområder_lav!C20</f>
        <v>9</v>
      </c>
      <c r="BE21" s="288">
        <f>Boligområder_høj!C20</f>
        <v>4</v>
      </c>
      <c r="BF21" s="139"/>
      <c r="BG21" s="139"/>
      <c r="BH21" s="139"/>
      <c r="BI21" s="139"/>
      <c r="BJ21" s="139"/>
      <c r="BK21" s="139"/>
      <c r="BL21" s="139"/>
      <c r="BM21" s="139"/>
      <c r="BN21" s="139"/>
      <c r="BO21" s="139"/>
      <c r="BP21" s="139"/>
    </row>
    <row r="22" spans="2:68" x14ac:dyDescent="0.25">
      <c r="B22" s="139" t="s">
        <v>65</v>
      </c>
      <c r="C22" s="139" t="s">
        <v>62</v>
      </c>
      <c r="D22" s="288" t="str">
        <f>IF(ISERROR(Haver_græsarealer!$H21),"",FIXED(Haver_græsarealer!$H21,1-INT(LOG10(ABS(Haver_græsarealer!$H21)))))</f>
        <v/>
      </c>
      <c r="E22" s="288" t="str">
        <f>IF(ISERROR('Centrale  bymiljøer'!$H21),"",FIXED('Centrale  bymiljøer'!$H21,1-INT(LOG10(ABS('Centrale  bymiljøer'!$H21)))))</f>
        <v>7,4</v>
      </c>
      <c r="F22" s="288" t="str">
        <f>IF(ISERROR(Kunstgræsbaner!H26),"",FIXED(Kunstgræsbaner!H26,1-INT(LOG10(ABS(Kunstgræsbaner!H26)))))</f>
        <v>8,4</v>
      </c>
      <c r="G22" s="143"/>
      <c r="H22" s="288" t="str">
        <f>IF(ISERROR('Grønne tage'!H21),"",FIXED('Grønne tage'!H21,1-INT(LOG10(ABS('Grønne tage'!H21)))))</f>
        <v/>
      </c>
      <c r="I22" s="290" t="str">
        <f>IF(ISERROR('Tage med kobber'!H21),"",FIXED('Tage med kobber'!H21,1-INT(LOG10(ABS('Tage med kobber'!H21)))))</f>
        <v>1.600</v>
      </c>
      <c r="J22" s="290" t="str">
        <f>IF(ISERROR('Tage med zink'!H21),"",FIXED('Tage med zink'!H21,1-INT(LOG10(ABS('Tage med zink'!H21)))))</f>
        <v>2,9</v>
      </c>
      <c r="K22" s="290" t="str">
        <f>IF(ISERROR('Tage af andre materialer'!H21),"",FIXED('Tage af andre materialer'!H21,1-INT(LOG10(ABS('Tage af andre materialer'!H21)))))</f>
        <v>4,8</v>
      </c>
      <c r="L22" s="143"/>
      <c r="M22" s="289" t="str">
        <f>IF(ISERROR('Veje (ADT &lt;500)'!H21),"",FIXED('Veje (ADT &lt;500)'!H21,1-INT(LOG10(ABS('Veje (ADT &lt;500)'!H21)))))</f>
        <v>17</v>
      </c>
      <c r="N22" s="289" t="str">
        <f>IF(ISERROR('Veje (ADT 500-5000)'!H21),"",FIXED('Veje (ADT 500-5000)'!H21,1-INT(LOG10(ABS('Veje (ADT 500-5000)'!H21)))))</f>
        <v>16</v>
      </c>
      <c r="O22" s="288" t="str">
        <f>IF(ISERROR('Veje (ADT 5000-15000)'!H21),"",FIXED('Veje (ADT 5000-15000)'!H21,1-INT(LOG10(ABS('Veje (ADT 5000-15000)'!H21)))))</f>
        <v>110</v>
      </c>
      <c r="P22" s="288" t="str">
        <f>IF(ISERROR('Veje (ADT &gt; 15000)'!H21),"",FIXED('Veje (ADT &gt; 15000)'!H21,1-INT(LOG10(ABS('Veje (ADT &gt; 15000)'!H21)))))</f>
        <v>130</v>
      </c>
      <c r="Q22" s="143"/>
      <c r="R22" s="288" t="str">
        <f>IF(ISERROR('P-pladser'!H21),"",FIXED('P-pladser'!H21,1-INT(LOG10(ABS('P-pladser'!H21)))))</f>
        <v>20</v>
      </c>
      <c r="S22" s="288" t="str">
        <f>IF(ISERROR('P-pladser lastbiler'!H21),"",FIXED('P-pladser lastbiler'!H21,1-INT(LOG10(ABS('P-pladser lastbiler'!H21)))))</f>
        <v/>
      </c>
      <c r="T22" s="143"/>
      <c r="U22" s="288" t="str">
        <f>IF(ISERROR(Industriområder!H21),"",FIXED(Industriområder!H21,1-INT(LOG10(ABS(Industriområder!H21)))))</f>
        <v>33</v>
      </c>
      <c r="V22" s="288" t="str">
        <f>IF(ISERROR(Oplagspladser_affaldssortering!H21),"",FIXED(Oplagspladser_affaldssortering!H21,1-INT(LOG10(ABS(Oplagspladser_affaldssortering!H21)))))</f>
        <v>540</v>
      </c>
      <c r="W22" s="143"/>
      <c r="X22" s="288" t="str">
        <f>IF(ISERROR(Boligområder_lav!H21),"",FIXED(Boligområder_lav!H21,1-INT(LOG10(ABS(Boligområder_lav!H21)))))</f>
        <v>11</v>
      </c>
      <c r="Y22" s="288" t="str">
        <f>IF(ISERROR(Boligområder_høj!H21),"",FIXED(Boligområder_høj!H21,1-INT(LOG10(ABS(Boligområder_høj!H21)))))</f>
        <v>21</v>
      </c>
      <c r="Z22" s="139"/>
      <c r="AA22" s="139"/>
      <c r="AB22" s="139"/>
      <c r="AC22" s="139"/>
      <c r="AD22" s="139"/>
      <c r="AE22" s="139"/>
      <c r="AF22" s="139"/>
      <c r="AG22" s="139"/>
      <c r="AH22" s="139"/>
      <c r="AI22" s="139"/>
      <c r="AJ22" s="288">
        <f>Haver_græsarealer!C21</f>
        <v>0</v>
      </c>
      <c r="AK22" s="288">
        <f>'Centrale  bymiljøer'!C21</f>
        <v>1</v>
      </c>
      <c r="AL22" s="288">
        <f>Kunstgræsbaner!C26</f>
        <v>17</v>
      </c>
      <c r="AM22" s="143"/>
      <c r="AN22" s="288">
        <f>'Grønne tage'!C21</f>
        <v>0</v>
      </c>
      <c r="AO22" s="290">
        <f>'Tage med kobber'!C21</f>
        <v>12</v>
      </c>
      <c r="AP22" s="290">
        <f>'Tage med zink'!C21</f>
        <v>4</v>
      </c>
      <c r="AQ22" s="290">
        <f>'Tage af andre materialer'!C21</f>
        <v>18</v>
      </c>
      <c r="AR22" s="143"/>
      <c r="AS22" s="290">
        <f>'Veje (ADT &lt;500)'!C21</f>
        <v>4</v>
      </c>
      <c r="AT22" s="290">
        <f>'Veje (ADT 500-5000)'!C21</f>
        <v>14</v>
      </c>
      <c r="AU22" s="288">
        <f>'Veje (ADT 5000-15000)'!C21</f>
        <v>12</v>
      </c>
      <c r="AV22" s="288">
        <f>'Veje (ADT &gt; 15000)'!C21</f>
        <v>13</v>
      </c>
      <c r="AW22" s="143"/>
      <c r="AX22" s="288">
        <f>'P-pladser'!C21</f>
        <v>18</v>
      </c>
      <c r="AY22" s="288">
        <f>'P-pladser lastbiler'!C21</f>
        <v>0</v>
      </c>
      <c r="AZ22" s="143"/>
      <c r="BA22" s="288">
        <f>Industriområder!C21</f>
        <v>5</v>
      </c>
      <c r="BB22" s="288">
        <f>Oplagspladser_affaldssortering!C21</f>
        <v>11</v>
      </c>
      <c r="BC22" s="143"/>
      <c r="BD22" s="288">
        <f>Boligområder_lav!C21</f>
        <v>68</v>
      </c>
      <c r="BE22" s="288">
        <f>Boligområder_høj!C21</f>
        <v>26</v>
      </c>
      <c r="BF22" s="139"/>
      <c r="BG22" s="139"/>
      <c r="BH22" s="139"/>
      <c r="BI22" s="139"/>
      <c r="BJ22" s="139"/>
      <c r="BK22" s="139"/>
      <c r="BL22" s="139"/>
      <c r="BM22" s="139"/>
      <c r="BN22" s="139"/>
      <c r="BO22" s="139"/>
      <c r="BP22" s="139"/>
    </row>
    <row r="23" spans="2:68" x14ac:dyDescent="0.25">
      <c r="B23" s="139" t="s">
        <v>66</v>
      </c>
      <c r="C23" s="139" t="s">
        <v>62</v>
      </c>
      <c r="D23" s="288" t="str">
        <f>IF(ISERROR(Haver_græsarealer!$H22),"",FIXED(Haver_græsarealer!$H22,1-INT(LOG10(ABS(Haver_græsarealer!$H22)))))</f>
        <v/>
      </c>
      <c r="E23" s="288" t="str">
        <f>IF(ISERROR('Centrale  bymiljøer'!$H22),"",FIXED('Centrale  bymiljøer'!$H22,1-INT(LOG10(ABS('Centrale  bymiljøer'!$H22)))))</f>
        <v>7,7</v>
      </c>
      <c r="F23" s="288" t="str">
        <f>IF(ISERROR(Kunstgræsbaner!H27),"",FIXED(Kunstgræsbaner!H27,1-INT(LOG10(ABS(Kunstgræsbaner!H27)))))</f>
        <v>8,4</v>
      </c>
      <c r="G23" s="143"/>
      <c r="H23" s="288" t="str">
        <f>IF(ISERROR('Grønne tage'!H22),"",FIXED('Grønne tage'!H22,1-INT(LOG10(ABS('Grønne tage'!H22)))))</f>
        <v/>
      </c>
      <c r="I23" s="290" t="str">
        <f>IF(ISERROR('Tage med kobber'!H22),"",FIXED('Tage med kobber'!H22,1-INT(LOG10(ABS('Tage med kobber'!H22)))))</f>
        <v>1.300</v>
      </c>
      <c r="J23" s="290" t="str">
        <f>IF(ISERROR('Tage med zink'!H22),"",FIXED('Tage med zink'!H22,1-INT(LOG10(ABS('Tage med zink'!H22)))))</f>
        <v>3,6</v>
      </c>
      <c r="K23" s="290" t="str">
        <f>IF(ISERROR('Tage af andre materialer'!H22),"",FIXED('Tage af andre materialer'!H22,1-INT(LOG10(ABS('Tage af andre materialer'!H22)))))</f>
        <v>2,4</v>
      </c>
      <c r="L23" s="143"/>
      <c r="M23" s="289" t="str">
        <f>IF(ISERROR('Veje (ADT &lt;500)'!H22),"",FIXED('Veje (ADT &lt;500)'!H22,1-INT(LOG10(ABS('Veje (ADT &lt;500)'!H22)))))</f>
        <v>7,6</v>
      </c>
      <c r="N23" s="289" t="str">
        <f>IF(ISERROR('Veje (ADT 500-5000)'!H22),"",FIXED('Veje (ADT 500-5000)'!H22,1-INT(LOG10(ABS('Veje (ADT 500-5000)'!H22)))))</f>
        <v>7,6</v>
      </c>
      <c r="O23" s="288" t="str">
        <f>IF(ISERROR('Veje (ADT 5000-15000)'!H22),"",FIXED('Veje (ADT 5000-15000)'!H22,1-INT(LOG10(ABS('Veje (ADT 5000-15000)'!H22)))))</f>
        <v>18</v>
      </c>
      <c r="P23" s="288" t="str">
        <f>IF(ISERROR('Veje (ADT &gt; 15000)'!H22),"",FIXED('Veje (ADT &gt; 15000)'!H22,1-INT(LOG10(ABS('Veje (ADT &gt; 15000)'!H22)))))</f>
        <v/>
      </c>
      <c r="Q23" s="143"/>
      <c r="R23" s="288" t="str">
        <f>IF(ISERROR('P-pladser'!H22),"",FIXED('P-pladser'!H22,1-INT(LOG10(ABS('P-pladser'!H22)))))</f>
        <v>8,4</v>
      </c>
      <c r="S23" s="288" t="str">
        <f>IF(ISERROR('P-pladser lastbiler'!H22),"",FIXED('P-pladser lastbiler'!H22,1-INT(LOG10(ABS('P-pladser lastbiler'!H22)))))</f>
        <v/>
      </c>
      <c r="T23" s="143"/>
      <c r="U23" s="288" t="str">
        <f>IF(ISERROR(Industriområder!H22),"",FIXED(Industriområder!H22,1-INT(LOG10(ABS(Industriområder!H22)))))</f>
        <v/>
      </c>
      <c r="V23" s="288" t="str">
        <f>IF(ISERROR(Oplagspladser_affaldssortering!H22),"",FIXED(Oplagspladser_affaldssortering!H22,1-INT(LOG10(ABS(Oplagspladser_affaldssortering!H22)))))</f>
        <v/>
      </c>
      <c r="W23" s="143"/>
      <c r="X23" s="288" t="str">
        <f>IF(ISERROR(Boligområder_lav!H22),"",FIXED(Boligområder_lav!H22,1-INT(LOG10(ABS(Boligområder_lav!H22)))))</f>
        <v>2,7</v>
      </c>
      <c r="Y23" s="288" t="str">
        <f>IF(ISERROR(Boligområder_høj!H22),"",FIXED(Boligområder_høj!H22,1-INT(LOG10(ABS(Boligområder_høj!H22)))))</f>
        <v>14</v>
      </c>
      <c r="Z23" s="139"/>
      <c r="AA23" s="139"/>
      <c r="AB23" s="139"/>
      <c r="AC23" s="139"/>
      <c r="AD23" s="139"/>
      <c r="AE23" s="139"/>
      <c r="AF23" s="139"/>
      <c r="AG23" s="139"/>
      <c r="AH23" s="139"/>
      <c r="AI23" s="139"/>
      <c r="AJ23" s="288">
        <f>Haver_græsarealer!C22</f>
        <v>0</v>
      </c>
      <c r="AK23" s="288">
        <f>'Centrale  bymiljøer'!C22</f>
        <v>9</v>
      </c>
      <c r="AL23" s="288">
        <f>Kunstgræsbaner!C27</f>
        <v>2</v>
      </c>
      <c r="AM23" s="143"/>
      <c r="AN23" s="288">
        <f>'Grønne tage'!C22</f>
        <v>0</v>
      </c>
      <c r="AO23" s="290">
        <f>'Tage med kobber'!C22</f>
        <v>5</v>
      </c>
      <c r="AP23" s="290">
        <f>'Tage med zink'!C22</f>
        <v>7</v>
      </c>
      <c r="AQ23" s="290">
        <f>'Tage af andre materialer'!C22</f>
        <v>1</v>
      </c>
      <c r="AR23" s="143"/>
      <c r="AS23" s="290">
        <f>'Veje (ADT &lt;500)'!C22</f>
        <v>39</v>
      </c>
      <c r="AT23" s="290">
        <f>'Veje (ADT 500-5000)'!C22</f>
        <v>23</v>
      </c>
      <c r="AU23" s="288">
        <f>'Veje (ADT 5000-15000)'!C22</f>
        <v>12</v>
      </c>
      <c r="AV23" s="288">
        <f>'Veje (ADT &gt; 15000)'!C22</f>
        <v>0</v>
      </c>
      <c r="AW23" s="143"/>
      <c r="AX23" s="288">
        <f>'P-pladser'!C22</f>
        <v>18</v>
      </c>
      <c r="AY23" s="288">
        <f>'P-pladser lastbiler'!C22</f>
        <v>0</v>
      </c>
      <c r="AZ23" s="143"/>
      <c r="BA23" s="288">
        <f>Industriområder!C22</f>
        <v>0</v>
      </c>
      <c r="BB23" s="288">
        <f>Oplagspladser_affaldssortering!C22</f>
        <v>0</v>
      </c>
      <c r="BC23" s="143"/>
      <c r="BD23" s="288">
        <f>Boligområder_lav!C22</f>
        <v>9</v>
      </c>
      <c r="BE23" s="288">
        <f>Boligområder_høj!C22</f>
        <v>4</v>
      </c>
      <c r="BF23" s="139"/>
      <c r="BG23" s="139"/>
      <c r="BH23" s="139"/>
      <c r="BI23" s="139"/>
      <c r="BJ23" s="139"/>
      <c r="BK23" s="139"/>
      <c r="BL23" s="139"/>
      <c r="BM23" s="139"/>
      <c r="BN23" s="139"/>
      <c r="BO23" s="139"/>
      <c r="BP23" s="139"/>
    </row>
    <row r="24" spans="2:68" x14ac:dyDescent="0.25">
      <c r="B24" s="139" t="s">
        <v>69</v>
      </c>
      <c r="C24" s="139" t="s">
        <v>62</v>
      </c>
      <c r="D24" s="288" t="str">
        <f>IF(ISERROR(Haver_græsarealer!$H23),"",FIXED(Haver_græsarealer!$H23,1-INT(LOG10(ABS(Haver_græsarealer!$H23)))))</f>
        <v/>
      </c>
      <c r="E24" s="288" t="str">
        <f>IF(ISERROR('Centrale  bymiljøer'!$H23),"",FIXED('Centrale  bymiljøer'!$H23,1-INT(LOG10(ABS('Centrale  bymiljøer'!$H23)))))</f>
        <v>34</v>
      </c>
      <c r="F24" s="288" t="str">
        <f>IF(ISERROR(Kunstgræsbaner!H28),"",FIXED(Kunstgræsbaner!H28,1-INT(LOG10(ABS(Kunstgræsbaner!H28)))))</f>
        <v>1,6</v>
      </c>
      <c r="G24" s="143"/>
      <c r="H24" s="288" t="str">
        <f>IF(ISERROR('Grønne tage'!H23),"",FIXED('Grønne tage'!H23,1-INT(LOG10(ABS('Grønne tage'!H23)))))</f>
        <v/>
      </c>
      <c r="I24" s="290" t="str">
        <f>IF(ISERROR('Tage med kobber'!H23),"",FIXED('Tage med kobber'!H23,1-INT(LOG10(ABS('Tage med kobber'!H23)))))</f>
        <v>18</v>
      </c>
      <c r="J24" s="290" t="str">
        <f>IF(ISERROR('Tage med zink'!H23),"",FIXED('Tage med zink'!H23,1-INT(LOG10(ABS('Tage med zink'!H23)))))</f>
        <v>92</v>
      </c>
      <c r="K24" s="290" t="str">
        <f>IF(ISERROR('Tage af andre materialer'!H23),"",FIXED('Tage af andre materialer'!H23,1-INT(LOG10(ABS('Tage af andre materialer'!H23)))))</f>
        <v>0,44</v>
      </c>
      <c r="L24" s="143"/>
      <c r="M24" s="289" t="str">
        <f>IF(ISERROR('Veje (ADT &lt;500)'!H23),"",FIXED('Veje (ADT &lt;500)'!H23,1-INT(LOG10(ABS('Veje (ADT &lt;500)'!H23)))))</f>
        <v/>
      </c>
      <c r="N24" s="289" t="str">
        <f>IF(ISERROR('Veje (ADT 500-5000)'!H23),"",FIXED('Veje (ADT 500-5000)'!H23,1-INT(LOG10(ABS('Veje (ADT 500-5000)'!H23)))))</f>
        <v>3,5</v>
      </c>
      <c r="O24" s="288" t="str">
        <f>IF(ISERROR('Veje (ADT 5000-15000)'!H23),"",FIXED('Veje (ADT 5000-15000)'!H23,1-INT(LOG10(ABS('Veje (ADT 5000-15000)'!H23)))))</f>
        <v>55</v>
      </c>
      <c r="P24" s="288" t="str">
        <f>IF(ISERROR('Veje (ADT &gt; 15000)'!H23),"",FIXED('Veje (ADT &gt; 15000)'!H23,1-INT(LOG10(ABS('Veje (ADT &gt; 15000)'!H23)))))</f>
        <v>32</v>
      </c>
      <c r="Q24" s="143"/>
      <c r="R24" s="288" t="str">
        <f>IF(ISERROR('P-pladser'!H23),"",FIXED('P-pladser'!H23,1-INT(LOG10(ABS('P-pladser'!H23)))))</f>
        <v>2,4</v>
      </c>
      <c r="S24" s="288" t="str">
        <f>IF(ISERROR('P-pladser lastbiler'!H23),"",FIXED('P-pladser lastbiler'!H23,1-INT(LOG10(ABS('P-pladser lastbiler'!H23)))))</f>
        <v/>
      </c>
      <c r="T24" s="143"/>
      <c r="U24" s="288" t="str">
        <f>IF(ISERROR(Industriområder!H23),"",FIXED(Industriområder!H23,1-INT(LOG10(ABS(Industriområder!H23)))))</f>
        <v>11</v>
      </c>
      <c r="V24" s="288" t="str">
        <f>IF(ISERROR(Oplagspladser_affaldssortering!H23),"",FIXED(Oplagspladser_affaldssortering!H23,1-INT(LOG10(ABS(Oplagspladser_affaldssortering!H23)))))</f>
        <v>480</v>
      </c>
      <c r="W24" s="143"/>
      <c r="X24" s="288" t="str">
        <f>IF(ISERROR(Boligområder_lav!H23),"",FIXED(Boligområder_lav!H23,1-INT(LOG10(ABS(Boligområder_lav!H23)))))</f>
        <v>7,6</v>
      </c>
      <c r="Y24" s="288" t="str">
        <f>IF(ISERROR(Boligområder_høj!H23),"",FIXED(Boligområder_høj!H23,1-INT(LOG10(ABS(Boligområder_høj!H23)))))</f>
        <v>8,4</v>
      </c>
      <c r="Z24" s="139"/>
      <c r="AA24" s="139"/>
      <c r="AB24" s="139"/>
      <c r="AC24" s="139"/>
      <c r="AD24" s="139"/>
      <c r="AE24" s="139"/>
      <c r="AF24" s="139"/>
      <c r="AG24" s="139"/>
      <c r="AH24" s="139"/>
      <c r="AI24" s="139"/>
      <c r="AJ24" s="288">
        <f>Haver_græsarealer!C23</f>
        <v>0</v>
      </c>
      <c r="AK24" s="288">
        <f>'Centrale  bymiljøer'!C23</f>
        <v>1</v>
      </c>
      <c r="AL24" s="288">
        <f>Kunstgræsbaner!C28</f>
        <v>29</v>
      </c>
      <c r="AM24" s="143"/>
      <c r="AN24" s="288">
        <f>'Grønne tage'!C23</f>
        <v>0</v>
      </c>
      <c r="AO24" s="290">
        <f>'Tage med kobber'!C23</f>
        <v>10</v>
      </c>
      <c r="AP24" s="290">
        <f>'Tage med zink'!C23</f>
        <v>4</v>
      </c>
      <c r="AQ24" s="290">
        <f>'Tage af andre materialer'!C23</f>
        <v>14</v>
      </c>
      <c r="AR24" s="143"/>
      <c r="AS24" s="290">
        <f>'Veje (ADT &lt;500)'!C23</f>
        <v>0</v>
      </c>
      <c r="AT24" s="290">
        <f>'Veje (ADT 500-5000)'!C23</f>
        <v>10</v>
      </c>
      <c r="AU24" s="288">
        <f>'Veje (ADT 5000-15000)'!C23</f>
        <v>12</v>
      </c>
      <c r="AV24" s="288">
        <f>'Veje (ADT &gt; 15000)'!C23</f>
        <v>13</v>
      </c>
      <c r="AW24" s="143"/>
      <c r="AX24" s="288">
        <f>'P-pladser'!C23</f>
        <v>18</v>
      </c>
      <c r="AY24" s="288">
        <f>'P-pladser lastbiler'!C23</f>
        <v>0</v>
      </c>
      <c r="AZ24" s="143"/>
      <c r="BA24" s="288">
        <f>Industriområder!C23</f>
        <v>5</v>
      </c>
      <c r="BB24" s="288">
        <f>Oplagspladser_affaldssortering!C23</f>
        <v>11</v>
      </c>
      <c r="BC24" s="143"/>
      <c r="BD24" s="288">
        <f>Boligområder_lav!C23</f>
        <v>68</v>
      </c>
      <c r="BE24" s="288">
        <f>Boligområder_høj!C23</f>
        <v>22</v>
      </c>
      <c r="BF24" s="139"/>
      <c r="BG24" s="139"/>
      <c r="BH24" s="139"/>
      <c r="BI24" s="139"/>
      <c r="BJ24" s="139"/>
      <c r="BK24" s="139"/>
      <c r="BL24" s="139"/>
      <c r="BM24" s="139"/>
      <c r="BN24" s="139"/>
      <c r="BO24" s="139"/>
      <c r="BP24" s="139"/>
    </row>
    <row r="25" spans="2:68" x14ac:dyDescent="0.25">
      <c r="B25" s="139" t="s">
        <v>70</v>
      </c>
      <c r="C25" s="139" t="s">
        <v>62</v>
      </c>
      <c r="D25" s="288" t="str">
        <f>IF(ISERROR(Haver_græsarealer!$H24),"",FIXED(Haver_græsarealer!$H24,1-INT(LOG10(ABS(Haver_græsarealer!$H24)))))</f>
        <v/>
      </c>
      <c r="E25" s="288" t="str">
        <f>IF(ISERROR('Centrale  bymiljøer'!$H24),"",FIXED('Centrale  bymiljøer'!$H24,1-INT(LOG10(ABS('Centrale  bymiljøer'!$H24)))))</f>
        <v>9,5</v>
      </c>
      <c r="F25" s="288" t="str">
        <f>IF(ISERROR(Kunstgræsbaner!H29),"",FIXED(Kunstgræsbaner!H29,1-INT(LOG10(ABS(Kunstgræsbaner!H29)))))</f>
        <v>0,28</v>
      </c>
      <c r="G25" s="143"/>
      <c r="H25" s="288" t="str">
        <f>IF(ISERROR('Grønne tage'!H24),"",FIXED('Grønne tage'!H24,1-INT(LOG10(ABS('Grønne tage'!H24)))))</f>
        <v/>
      </c>
      <c r="I25" s="290" t="str">
        <f>IF(ISERROR('Tage med kobber'!H24),"",FIXED('Tage med kobber'!H24,1-INT(LOG10(ABS('Tage med kobber'!H24)))))</f>
        <v>5,4</v>
      </c>
      <c r="J25" s="290" t="str">
        <f>IF(ISERROR('Tage med zink'!H24),"",FIXED('Tage med zink'!H24,1-INT(LOG10(ABS('Tage med zink'!H24)))))</f>
        <v>32</v>
      </c>
      <c r="K25" s="290" t="str">
        <f>IF(ISERROR('Tage af andre materialer'!H24),"",FIXED('Tage af andre materialer'!H24,1-INT(LOG10(ABS('Tage af andre materialer'!H24)))))</f>
        <v>0,43</v>
      </c>
      <c r="L25" s="143"/>
      <c r="M25" s="289" t="str">
        <f>IF(ISERROR('Veje (ADT &lt;500)'!H24),"",FIXED('Veje (ADT &lt;500)'!H24,1-INT(LOG10(ABS('Veje (ADT &lt;500)'!H24)))))</f>
        <v>0,30</v>
      </c>
      <c r="N25" s="289" t="str">
        <f>IF(ISERROR('Veje (ADT 500-5000)'!H24),"",FIXED('Veje (ADT 500-5000)'!H24,1-INT(LOG10(ABS('Veje (ADT 500-5000)'!H24)))))</f>
        <v>0,45</v>
      </c>
      <c r="O25" s="288" t="str">
        <f>IF(ISERROR('Veje (ADT 5000-15000)'!H24),"",FIXED('Veje (ADT 5000-15000)'!H24,1-INT(LOG10(ABS('Veje (ADT 5000-15000)'!H24)))))</f>
        <v>0,38</v>
      </c>
      <c r="P25" s="288" t="str">
        <f>IF(ISERROR('Veje (ADT &gt; 15000)'!H24),"",FIXED('Veje (ADT &gt; 15000)'!H24,1-INT(LOG10(ABS('Veje (ADT &gt; 15000)'!H24)))))</f>
        <v/>
      </c>
      <c r="Q25" s="143"/>
      <c r="R25" s="288" t="str">
        <f>IF(ISERROR('P-pladser'!H24),"",FIXED('P-pladser'!H24,1-INT(LOG10(ABS('P-pladser'!H24)))))</f>
        <v>0,25</v>
      </c>
      <c r="S25" s="288" t="str">
        <f>IF(ISERROR('P-pladser lastbiler'!H24),"",FIXED('P-pladser lastbiler'!H24,1-INT(LOG10(ABS('P-pladser lastbiler'!H24)))))</f>
        <v/>
      </c>
      <c r="T25" s="143"/>
      <c r="U25" s="288" t="str">
        <f>IF(ISERROR(Industriområder!H24),"",FIXED(Industriområder!H24,1-INT(LOG10(ABS(Industriområder!H24)))))</f>
        <v/>
      </c>
      <c r="V25" s="288" t="str">
        <f>IF(ISERROR(Oplagspladser_affaldssortering!H24),"",FIXED(Oplagspladser_affaldssortering!H24,1-INT(LOG10(ABS(Oplagspladser_affaldssortering!H24)))))</f>
        <v/>
      </c>
      <c r="W25" s="143"/>
      <c r="X25" s="288" t="str">
        <f>IF(ISERROR(Boligområder_lav!H24),"",FIXED(Boligområder_lav!H24,1-INT(LOG10(ABS(Boligområder_lav!H24)))))</f>
        <v>0,25</v>
      </c>
      <c r="Y25" s="288" t="str">
        <f>IF(ISERROR(Boligområder_høj!H24),"",FIXED(Boligområder_høj!H24,1-INT(LOG10(ABS(Boligområder_høj!H24)))))</f>
        <v/>
      </c>
      <c r="Z25" s="139"/>
      <c r="AA25" s="139"/>
      <c r="AB25" s="139"/>
      <c r="AC25" s="139"/>
      <c r="AD25" s="139"/>
      <c r="AE25" s="139"/>
      <c r="AF25" s="139"/>
      <c r="AG25" s="139"/>
      <c r="AH25" s="139"/>
      <c r="AI25" s="139"/>
      <c r="AJ25" s="288">
        <f>Haver_græsarealer!C24</f>
        <v>0</v>
      </c>
      <c r="AK25" s="288">
        <f>'Centrale  bymiljøer'!C24</f>
        <v>9</v>
      </c>
      <c r="AL25" s="288">
        <f>Kunstgræsbaner!C29</f>
        <v>3</v>
      </c>
      <c r="AM25" s="143"/>
      <c r="AN25" s="288">
        <f>'Grønne tage'!C24</f>
        <v>0</v>
      </c>
      <c r="AO25" s="290">
        <f>'Tage med kobber'!C24</f>
        <v>5</v>
      </c>
      <c r="AP25" s="290">
        <f>'Tage med zink'!C24</f>
        <v>10</v>
      </c>
      <c r="AQ25" s="290">
        <f>'Tage af andre materialer'!C24</f>
        <v>2</v>
      </c>
      <c r="AR25" s="143"/>
      <c r="AS25" s="290">
        <f>'Veje (ADT &lt;500)'!C24</f>
        <v>35</v>
      </c>
      <c r="AT25" s="290">
        <f>'Veje (ADT 500-5000)'!C24</f>
        <v>19</v>
      </c>
      <c r="AU25" s="288">
        <f>'Veje (ADT 5000-15000)'!C24</f>
        <v>12</v>
      </c>
      <c r="AV25" s="288">
        <f>'Veje (ADT &gt; 15000)'!C24</f>
        <v>0</v>
      </c>
      <c r="AW25" s="143"/>
      <c r="AX25" s="288">
        <f>'P-pladser'!C24</f>
        <v>18</v>
      </c>
      <c r="AY25" s="288">
        <f>'P-pladser lastbiler'!C24</f>
        <v>0</v>
      </c>
      <c r="AZ25" s="143"/>
      <c r="BA25" s="288">
        <f>Industriområder!C24</f>
        <v>0</v>
      </c>
      <c r="BB25" s="288">
        <f>Oplagspladser_affaldssortering!C24</f>
        <v>0</v>
      </c>
      <c r="BC25" s="143"/>
      <c r="BD25" s="288">
        <f>Boligområder_lav!C24</f>
        <v>9</v>
      </c>
      <c r="BE25" s="288">
        <f>Boligområder_høj!C24</f>
        <v>0</v>
      </c>
      <c r="BF25" s="139"/>
      <c r="BG25" s="139"/>
      <c r="BH25" s="139"/>
      <c r="BI25" s="139"/>
      <c r="BJ25" s="139"/>
      <c r="BK25" s="139"/>
      <c r="BL25" s="139"/>
      <c r="BM25" s="139"/>
      <c r="BN25" s="139"/>
      <c r="BO25" s="139"/>
      <c r="BP25" s="139"/>
    </row>
    <row r="26" spans="2:68" x14ac:dyDescent="0.25">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43"/>
      <c r="AB26" s="143"/>
      <c r="AC26" s="143"/>
      <c r="AD26" s="139"/>
      <c r="AE26" s="139"/>
      <c r="AF26" s="139"/>
      <c r="AG26" s="139"/>
      <c r="AH26" s="139"/>
      <c r="AI26" s="139"/>
      <c r="AJ26" s="139"/>
      <c r="AK26" s="139"/>
      <c r="AL26" s="139"/>
      <c r="AM26" s="139"/>
      <c r="AN26" s="139"/>
      <c r="AO26" s="139"/>
      <c r="AP26" s="139"/>
      <c r="AQ26" s="139"/>
      <c r="AR26" s="139"/>
      <c r="AS26" s="536"/>
      <c r="AT26" s="536"/>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row>
    <row r="27" spans="2:68" x14ac:dyDescent="0.25">
      <c r="B27" s="138" t="s">
        <v>71</v>
      </c>
      <c r="C27" s="138"/>
      <c r="AA27" s="143"/>
      <c r="AB27" s="143"/>
      <c r="AC27" s="143"/>
      <c r="AS27" s="537"/>
      <c r="AT27" s="537"/>
    </row>
    <row r="28" spans="2:68" x14ac:dyDescent="0.25">
      <c r="B28" s="139" t="s">
        <v>72</v>
      </c>
      <c r="C28" s="139" t="s">
        <v>62</v>
      </c>
      <c r="D28" s="288" t="str">
        <f>IF(ISERROR(Haver_græsarealer!$H27),"",FIXED(Haver_græsarealer!$H27,1-INT(LOG10(ABS(Haver_græsarealer!$H27)))))</f>
        <v/>
      </c>
      <c r="E28" s="288" t="str">
        <f>IF(ISERROR('Centrale  bymiljøer'!$H27),"",FIXED('Centrale  bymiljøer'!$H27,1-INT(LOG10(ABS('Centrale  bymiljøer'!$H27)))))</f>
        <v>0,0050</v>
      </c>
      <c r="F28" s="288" t="str">
        <f>IF(ISERROR(Kunstgræsbaner!H32),"",FIXED(Kunstgræsbaner!H32,1-INT(LOG10(ABS(Kunstgræsbaner!H32)))))</f>
        <v>0,010</v>
      </c>
      <c r="G28" s="143"/>
      <c r="H28" s="288" t="str">
        <f>IF(ISERROR('Grønne tage'!H27),"",FIXED('Grønne tage'!H27,1-INT(LOG10(ABS('Grønne tage'!H27)))))</f>
        <v/>
      </c>
      <c r="I28" s="290" t="str">
        <f>IF(ISERROR('Tage med kobber'!H27),"",FIXED('Tage med kobber'!H27,1-INT(LOG10(ABS('Tage med kobber'!H27)))))</f>
        <v/>
      </c>
      <c r="J28" s="290" t="str">
        <f>IF(ISERROR('Tage med zink'!H27),"",FIXED('Tage med zink'!H27,1-INT(LOG10(ABS('Tage med zink'!H27)))))</f>
        <v/>
      </c>
      <c r="K28" s="290" t="str">
        <f>IF(ISERROR('Tage af andre materialer'!H27),"",FIXED('Tage af andre materialer'!H27,1-INT(LOG10(ABS('Tage af andre materialer'!H27)))))</f>
        <v>0,0050</v>
      </c>
      <c r="L28" s="143"/>
      <c r="M28" s="289" t="str">
        <f>IF(ISERROR('Veje (ADT &lt;500)'!H27),"",FIXED('Veje (ADT &lt;500)'!H27,1-INT(LOG10(ABS('Veje (ADT &lt;500)'!H27)))))</f>
        <v>0,0050</v>
      </c>
      <c r="N28" s="289" t="str">
        <f>IF(ISERROR('Veje (ADT 500-5000)'!H27),"",FIXED('Veje (ADT 500-5000)'!H27,1-INT(LOG10(ABS('Veje (ADT 500-5000)'!H27)))))</f>
        <v>0,0050</v>
      </c>
      <c r="O28" s="288" t="str">
        <f>IF(ISERROR('Veje (ADT 5000-15000)'!H27),"",FIXED('Veje (ADT 5000-15000)'!H27,1-INT(LOG10(ABS('Veje (ADT 5000-15000)'!H27)))))</f>
        <v>0,017</v>
      </c>
      <c r="P28" s="288" t="str">
        <f>IF(ISERROR('Veje (ADT &gt; 15000)'!H27),"",FIXED('Veje (ADT &gt; 15000)'!H27,1-INT(LOG10(ABS('Veje (ADT &gt; 15000)'!H27)))))</f>
        <v/>
      </c>
      <c r="Q28" s="143"/>
      <c r="R28" s="288" t="str">
        <f>IF(ISERROR('P-pladser'!H27),"",FIXED('P-pladser'!H27,1-INT(LOG10(ABS('P-pladser'!H27)))))</f>
        <v>0,0050</v>
      </c>
      <c r="S28" s="288" t="str">
        <f>IF(ISERROR('P-pladser lastbiler'!H27),"",FIXED('P-pladser lastbiler'!H27,1-INT(LOG10(ABS('P-pladser lastbiler'!H27)))))</f>
        <v/>
      </c>
      <c r="T28" s="143"/>
      <c r="U28" s="288" t="str">
        <f>IF(ISERROR(Industriområder!H27),"",FIXED(Industriområder!H27,1-INT(LOG10(ABS(Industriområder!H27)))))</f>
        <v>0,039</v>
      </c>
      <c r="V28" s="288" t="str">
        <f>IF(ISERROR(Oplagspladser_affaldssortering!H27),"",FIXED(Oplagspladser_affaldssortering!H27,1-INT(LOG10(ABS(Oplagspladser_affaldssortering!H27)))))</f>
        <v>0,10</v>
      </c>
      <c r="W28" s="143"/>
      <c r="X28" s="288" t="str">
        <f>IF(ISERROR(Boligområder_lav!H27),"",FIXED(Boligområder_lav!H27,1-INT(LOG10(ABS(Boligområder_lav!H27)))))</f>
        <v>0,0050</v>
      </c>
      <c r="Y28" s="288" t="str">
        <f>IF(ISERROR(Boligområder_høj!H27),"",FIXED(Boligområder_høj!H27,1-INT(LOG10(ABS(Boligområder_høj!H27)))))</f>
        <v>0,0050</v>
      </c>
      <c r="AJ28" s="288">
        <f>Haver_græsarealer!C27</f>
        <v>0</v>
      </c>
      <c r="AK28" s="288">
        <f>'Centrale  bymiljøer'!C27</f>
        <v>7</v>
      </c>
      <c r="AL28" s="288">
        <f>Kunstgræsbaner!C32</f>
        <v>5</v>
      </c>
      <c r="AM28" s="143"/>
      <c r="AN28" s="288">
        <f>'Grønne tage'!C27</f>
        <v>0</v>
      </c>
      <c r="AO28" s="290">
        <f>'Tage med kobber'!C27</f>
        <v>0</v>
      </c>
      <c r="AP28" s="290">
        <f>'Tage med zink'!C27</f>
        <v>0</v>
      </c>
      <c r="AQ28" s="290">
        <f>'Tage af andre materialer'!C27</f>
        <v>14</v>
      </c>
      <c r="AR28" s="143"/>
      <c r="AS28" s="290">
        <f>'Veje (ADT &lt;500)'!C27</f>
        <v>39</v>
      </c>
      <c r="AT28" s="290">
        <f>'Veje (ADT 500-5000)'!C27</f>
        <v>23</v>
      </c>
      <c r="AU28" s="288">
        <f>'Veje (ADT 5000-15000)'!C27</f>
        <v>11</v>
      </c>
      <c r="AV28" s="288">
        <f>'Veje (ADT &gt; 15000)'!C27</f>
        <v>0</v>
      </c>
      <c r="AW28" s="143"/>
      <c r="AX28" s="288">
        <f>'P-pladser'!C27</f>
        <v>2</v>
      </c>
      <c r="AY28" s="288">
        <f>'P-pladser lastbiler'!C27</f>
        <v>0</v>
      </c>
      <c r="AZ28" s="143"/>
      <c r="BA28" s="288">
        <f>Industriområder!C27</f>
        <v>2</v>
      </c>
      <c r="BB28" s="288">
        <f>Oplagspladser_affaldssortering!C27</f>
        <v>8</v>
      </c>
      <c r="BC28" s="143"/>
      <c r="BD28" s="288">
        <f>Boligområder_lav!C27</f>
        <v>42</v>
      </c>
      <c r="BE28" s="288">
        <f>Boligområder_høj!C27</f>
        <v>22</v>
      </c>
    </row>
    <row r="29" spans="2:68" x14ac:dyDescent="0.25">
      <c r="B29" s="139" t="s">
        <v>74</v>
      </c>
      <c r="C29" s="139" t="s">
        <v>62</v>
      </c>
      <c r="D29" s="288" t="str">
        <f>IF(ISERROR(Haver_græsarealer!$H28),"",FIXED(Haver_græsarealer!$H28,1-INT(LOG10(ABS(Haver_græsarealer!$H28)))))</f>
        <v/>
      </c>
      <c r="E29" s="288" t="str">
        <f>IF(ISERROR('Centrale  bymiljøer'!$H28),"",FIXED('Centrale  bymiljøer'!$H28,1-INT(LOG10(ABS('Centrale  bymiljøer'!$H28)))))</f>
        <v>0,0050</v>
      </c>
      <c r="F29" s="288" t="str">
        <f>IF(ISERROR(Kunstgræsbaner!H33),"",FIXED(Kunstgræsbaner!H33,1-INT(LOG10(ABS(Kunstgræsbaner!H33)))))</f>
        <v>0,0050</v>
      </c>
      <c r="G29" s="143"/>
      <c r="H29" s="288" t="str">
        <f>IF(ISERROR('Grønne tage'!H28),"",FIXED('Grønne tage'!H28,1-INT(LOG10(ABS('Grønne tage'!H28)))))</f>
        <v/>
      </c>
      <c r="I29" s="290" t="str">
        <f>IF(ISERROR('Tage med kobber'!H28),"",FIXED('Tage med kobber'!H28,1-INT(LOG10(ABS('Tage med kobber'!H28)))))</f>
        <v/>
      </c>
      <c r="J29" s="290" t="str">
        <f>IF(ISERROR('Tage med zink'!H28),"",FIXED('Tage med zink'!H28,1-INT(LOG10(ABS('Tage med zink'!H28)))))</f>
        <v/>
      </c>
      <c r="K29" s="290" t="str">
        <f>IF(ISERROR('Tage af andre materialer'!H28),"",FIXED('Tage af andre materialer'!H28,1-INT(LOG10(ABS('Tage af andre materialer'!H28)))))</f>
        <v>0,0050</v>
      </c>
      <c r="L29" s="143"/>
      <c r="M29" s="289" t="str">
        <f>IF(ISERROR('Veje (ADT &lt;500)'!H28),"",FIXED('Veje (ADT &lt;500)'!H28,1-INT(LOG10(ABS('Veje (ADT &lt;500)'!H28)))))</f>
        <v>0,0050</v>
      </c>
      <c r="N29" s="289" t="str">
        <f>IF(ISERROR('Veje (ADT 500-5000)'!H28),"",FIXED('Veje (ADT 500-5000)'!H28,1-INT(LOG10(ABS('Veje (ADT 500-5000)'!H28)))))</f>
        <v>0,0050</v>
      </c>
      <c r="O29" s="288" t="str">
        <f>IF(ISERROR('Veje (ADT 5000-15000)'!H28),"",FIXED('Veje (ADT 5000-15000)'!H28,1-INT(LOG10(ABS('Veje (ADT 5000-15000)'!H28)))))</f>
        <v>0,024</v>
      </c>
      <c r="P29" s="288" t="str">
        <f>IF(ISERROR('Veje (ADT &gt; 15000)'!H28),"",FIXED('Veje (ADT &gt; 15000)'!H28,1-INT(LOG10(ABS('Veje (ADT &gt; 15000)'!H28)))))</f>
        <v/>
      </c>
      <c r="Q29" s="143"/>
      <c r="R29" s="288" t="str">
        <f>IF(ISERROR('P-pladser'!H28),"",FIXED('P-pladser'!H28,1-INT(LOG10(ABS('P-pladser'!H28)))))</f>
        <v>0,0050</v>
      </c>
      <c r="S29" s="288" t="str">
        <f>IF(ISERROR('P-pladser lastbiler'!H28),"",FIXED('P-pladser lastbiler'!H28,1-INT(LOG10(ABS('P-pladser lastbiler'!H28)))))</f>
        <v/>
      </c>
      <c r="T29" s="143"/>
      <c r="U29" s="288" t="str">
        <f>IF(ISERROR(Industriområder!H28),"",FIXED(Industriområder!H28,1-INT(LOG10(ABS(Industriområder!H28)))))</f>
        <v>0,050</v>
      </c>
      <c r="V29" s="288" t="str">
        <f>IF(ISERROR(Oplagspladser_affaldssortering!H28),"",FIXED(Oplagspladser_affaldssortering!H28,1-INT(LOG10(ABS(Oplagspladser_affaldssortering!H28)))))</f>
        <v>0,46</v>
      </c>
      <c r="W29" s="143"/>
      <c r="X29" s="288" t="str">
        <f>IF(ISERROR(Boligområder_lav!H28),"",FIXED(Boligområder_lav!H28,1-INT(LOG10(ABS(Boligområder_lav!H28)))))</f>
        <v>0,0050</v>
      </c>
      <c r="Y29" s="288" t="str">
        <f>IF(ISERROR(Boligområder_høj!H28),"",FIXED(Boligområder_høj!H28,1-INT(LOG10(ABS(Boligområder_høj!H28)))))</f>
        <v>0,0050</v>
      </c>
      <c r="AJ29" s="288">
        <f>Haver_græsarealer!C28</f>
        <v>0</v>
      </c>
      <c r="AK29" s="288">
        <f>'Centrale  bymiljøer'!C28</f>
        <v>7</v>
      </c>
      <c r="AL29" s="288">
        <f>Kunstgræsbaner!C33</f>
        <v>5</v>
      </c>
      <c r="AM29" s="143"/>
      <c r="AN29" s="288">
        <f>'Grønne tage'!C28</f>
        <v>0</v>
      </c>
      <c r="AO29" s="290">
        <f>'Tage med kobber'!C28</f>
        <v>0</v>
      </c>
      <c r="AP29" s="290">
        <f>'Tage med zink'!C28</f>
        <v>0</v>
      </c>
      <c r="AQ29" s="290">
        <f>'Tage af andre materialer'!C28</f>
        <v>14</v>
      </c>
      <c r="AR29" s="143"/>
      <c r="AS29" s="290">
        <f>'Veje (ADT &lt;500)'!C28</f>
        <v>39</v>
      </c>
      <c r="AT29" s="290">
        <f>'Veje (ADT 500-5000)'!C28</f>
        <v>23</v>
      </c>
      <c r="AU29" s="288">
        <f>'Veje (ADT 5000-15000)'!C28</f>
        <v>11</v>
      </c>
      <c r="AV29" s="288">
        <f>'Veje (ADT &gt; 15000)'!C28</f>
        <v>0</v>
      </c>
      <c r="AW29" s="143"/>
      <c r="AX29" s="288">
        <f>'P-pladser'!C28</f>
        <v>2</v>
      </c>
      <c r="AY29" s="288">
        <f>'P-pladser lastbiler'!C28</f>
        <v>0</v>
      </c>
      <c r="AZ29" s="143"/>
      <c r="BA29" s="288">
        <f>Industriområder!C28</f>
        <v>1</v>
      </c>
      <c r="BB29" s="288">
        <f>Oplagspladser_affaldssortering!C28</f>
        <v>11</v>
      </c>
      <c r="BC29" s="143"/>
      <c r="BD29" s="288">
        <f>Boligområder_lav!C28</f>
        <v>41</v>
      </c>
      <c r="BE29" s="288">
        <f>Boligområder_høj!C28</f>
        <v>22</v>
      </c>
    </row>
    <row r="30" spans="2:68" x14ac:dyDescent="0.25">
      <c r="B30" s="139" t="s">
        <v>76</v>
      </c>
      <c r="C30" s="139" t="s">
        <v>62</v>
      </c>
      <c r="D30" s="288" t="str">
        <f>IF(ISERROR(Haver_græsarealer!$H29),"",FIXED(Haver_græsarealer!$H29,1-INT(LOG10(ABS(Haver_græsarealer!$H29)))))</f>
        <v/>
      </c>
      <c r="E30" s="288" t="str">
        <f>IF(ISERROR('Centrale  bymiljøer'!$H29),"",FIXED('Centrale  bymiljøer'!$H29,1-INT(LOG10(ABS('Centrale  bymiljøer'!$H29)))))</f>
        <v>0,0085</v>
      </c>
      <c r="F30" s="288" t="str">
        <f>IF(ISERROR(Kunstgræsbaner!H34),"",FIXED(Kunstgræsbaner!H34,1-INT(LOG10(ABS(Kunstgræsbaner!H34)))))</f>
        <v>0,0050</v>
      </c>
      <c r="G30" s="143"/>
      <c r="H30" s="288" t="str">
        <f>IF(ISERROR('Grønne tage'!H29),"",FIXED('Grønne tage'!H29,1-INT(LOG10(ABS('Grønne tage'!H29)))))</f>
        <v/>
      </c>
      <c r="I30" s="290" t="str">
        <f>IF(ISERROR('Tage med kobber'!H29),"",FIXED('Tage med kobber'!H29,1-INT(LOG10(ABS('Tage med kobber'!H29)))))</f>
        <v/>
      </c>
      <c r="J30" s="290" t="str">
        <f>IF(ISERROR('Tage med zink'!H29),"",FIXED('Tage med zink'!H29,1-INT(LOG10(ABS('Tage med zink'!H29)))))</f>
        <v/>
      </c>
      <c r="K30" s="290" t="str">
        <f>IF(ISERROR('Tage af andre materialer'!H29),"",FIXED('Tage af andre materialer'!H29,1-INT(LOG10(ABS('Tage af andre materialer'!H29)))))</f>
        <v>0,016</v>
      </c>
      <c r="L30" s="143"/>
      <c r="M30" s="289" t="str">
        <f>IF(ISERROR('Veje (ADT &lt;500)'!H29),"",FIXED('Veje (ADT &lt;500)'!H29,1-INT(LOG10(ABS('Veje (ADT &lt;500)'!H29)))))</f>
        <v>0,033</v>
      </c>
      <c r="N30" s="289" t="str">
        <f>IF(ISERROR('Veje (ADT 500-5000)'!H29),"",FIXED('Veje (ADT 500-5000)'!H29,1-INT(LOG10(ABS('Veje (ADT 500-5000)'!H29)))))</f>
        <v>0,025</v>
      </c>
      <c r="O30" s="288" t="str">
        <f>IF(ISERROR('Veje (ADT 5000-15000)'!H29),"",FIXED('Veje (ADT 5000-15000)'!H29,1-INT(LOG10(ABS('Veje (ADT 5000-15000)'!H29)))))</f>
        <v>0,20</v>
      </c>
      <c r="P30" s="288" t="str">
        <f>IF(ISERROR('Veje (ADT &gt; 15000)'!H29),"",FIXED('Veje (ADT &gt; 15000)'!H29,1-INT(LOG10(ABS('Veje (ADT &gt; 15000)'!H29)))))</f>
        <v/>
      </c>
      <c r="Q30" s="143"/>
      <c r="R30" s="288" t="str">
        <f>IF(ISERROR('P-pladser'!H29),"",FIXED('P-pladser'!H29,1-INT(LOG10(ABS('P-pladser'!H29)))))</f>
        <v>0,081</v>
      </c>
      <c r="S30" s="288" t="str">
        <f>IF(ISERROR('P-pladser lastbiler'!H29),"",FIXED('P-pladser lastbiler'!H29,1-INT(LOG10(ABS('P-pladser lastbiler'!H29)))))</f>
        <v/>
      </c>
      <c r="T30" s="143"/>
      <c r="U30" s="288" t="str">
        <f>IF(ISERROR(Industriområder!H29),"",FIXED(Industriområder!H29,1-INT(LOG10(ABS(Industriområder!H29)))))</f>
        <v>0,050</v>
      </c>
      <c r="V30" s="288" t="str">
        <f>IF(ISERROR(Oplagspladser_affaldssortering!H29),"",FIXED(Oplagspladser_affaldssortering!H29,1-INT(LOG10(ABS(Oplagspladser_affaldssortering!H29)))))</f>
        <v>2,4</v>
      </c>
      <c r="W30" s="143"/>
      <c r="X30" s="288" t="str">
        <f>IF(ISERROR(Boligområder_lav!H29),"",FIXED(Boligområder_lav!H29,1-INT(LOG10(ABS(Boligområder_lav!H29)))))</f>
        <v>0,021</v>
      </c>
      <c r="Y30" s="288" t="str">
        <f>IF(ISERROR(Boligområder_høj!H29),"",FIXED(Boligområder_høj!H29,1-INT(LOG10(ABS(Boligområder_høj!H29)))))</f>
        <v>0,024</v>
      </c>
      <c r="AJ30" s="288">
        <f>Haver_græsarealer!C29</f>
        <v>0</v>
      </c>
      <c r="AK30" s="288">
        <f>'Centrale  bymiljøer'!C29</f>
        <v>7</v>
      </c>
      <c r="AL30" s="288">
        <f>Kunstgræsbaner!C34</f>
        <v>5</v>
      </c>
      <c r="AM30" s="143"/>
      <c r="AN30" s="288">
        <f>'Grønne tage'!C29</f>
        <v>0</v>
      </c>
      <c r="AO30" s="290">
        <f>'Tage med kobber'!C29</f>
        <v>0</v>
      </c>
      <c r="AP30" s="290">
        <f>'Tage med zink'!C29</f>
        <v>0</v>
      </c>
      <c r="AQ30" s="290">
        <f>'Tage af andre materialer'!C29</f>
        <v>16</v>
      </c>
      <c r="AR30" s="143"/>
      <c r="AS30" s="290">
        <f>'Veje (ADT &lt;500)'!C29</f>
        <v>39</v>
      </c>
      <c r="AT30" s="290">
        <f>'Veje (ADT 500-5000)'!C29</f>
        <v>23</v>
      </c>
      <c r="AU30" s="288">
        <f>'Veje (ADT 5000-15000)'!C29</f>
        <v>11</v>
      </c>
      <c r="AV30" s="288">
        <f>'Veje (ADT &gt; 15000)'!C29</f>
        <v>0</v>
      </c>
      <c r="AW30" s="143"/>
      <c r="AX30" s="288">
        <f>'P-pladser'!C29</f>
        <v>2</v>
      </c>
      <c r="AY30" s="288">
        <f>'P-pladser lastbiler'!C29</f>
        <v>0</v>
      </c>
      <c r="AZ30" s="143"/>
      <c r="BA30" s="288">
        <f>Industriområder!C29</f>
        <v>1</v>
      </c>
      <c r="BB30" s="288">
        <f>Oplagspladser_affaldssortering!C29</f>
        <v>11</v>
      </c>
      <c r="BC30" s="143"/>
      <c r="BD30" s="288">
        <f>Boligområder_lav!C29</f>
        <v>55</v>
      </c>
      <c r="BE30" s="288">
        <f>Boligområder_høj!C29</f>
        <v>22</v>
      </c>
    </row>
    <row r="31" spans="2:68" x14ac:dyDescent="0.25">
      <c r="B31" s="139" t="s">
        <v>77</v>
      </c>
      <c r="C31" s="139" t="s">
        <v>62</v>
      </c>
      <c r="D31" s="288" t="str">
        <f>IF(ISERROR(Haver_græsarealer!$H30),"",FIXED(Haver_græsarealer!$H30,1-INT(LOG10(ABS(Haver_græsarealer!$H30)))))</f>
        <v/>
      </c>
      <c r="E31" s="288" t="str">
        <f>IF(ISERROR('Centrale  bymiljøer'!$H30),"",FIXED('Centrale  bymiljøer'!$H30,1-INT(LOG10(ABS('Centrale  bymiljøer'!$H30)))))</f>
        <v>0,012</v>
      </c>
      <c r="F31" s="288" t="str">
        <f>IF(ISERROR(Kunstgræsbaner!H35),"",FIXED(Kunstgræsbaner!H35,1-INT(LOG10(ABS(Kunstgræsbaner!H35)))))</f>
        <v>0,0050</v>
      </c>
      <c r="G31" s="143"/>
      <c r="H31" s="288" t="str">
        <f>IF(ISERROR('Grønne tage'!H30),"",FIXED('Grønne tage'!H30,1-INT(LOG10(ABS('Grønne tage'!H30)))))</f>
        <v/>
      </c>
      <c r="I31" s="290" t="str">
        <f>IF(ISERROR('Tage med kobber'!H30),"",FIXED('Tage med kobber'!H30,1-INT(LOG10(ABS('Tage med kobber'!H30)))))</f>
        <v/>
      </c>
      <c r="J31" s="290" t="str">
        <f>IF(ISERROR('Tage med zink'!H30),"",FIXED('Tage med zink'!H30,1-INT(LOG10(ABS('Tage med zink'!H30)))))</f>
        <v>0,018</v>
      </c>
      <c r="K31" s="290" t="str">
        <f>IF(ISERROR('Tage af andre materialer'!H30),"",FIXED('Tage af andre materialer'!H30,1-INT(LOG10(ABS('Tage af andre materialer'!H30)))))</f>
        <v>0,0050</v>
      </c>
      <c r="L31" s="143"/>
      <c r="M31" s="289" t="str">
        <f>IF(ISERROR('Veje (ADT &lt;500)'!H30),"",FIXED('Veje (ADT &lt;500)'!H30,1-INT(LOG10(ABS('Veje (ADT &lt;500)'!H30)))))</f>
        <v>0,055</v>
      </c>
      <c r="N31" s="289" t="str">
        <f>IF(ISERROR('Veje (ADT 500-5000)'!H30),"",FIXED('Veje (ADT 500-5000)'!H30,1-INT(LOG10(ABS('Veje (ADT 500-5000)'!H30)))))</f>
        <v>0,051</v>
      </c>
      <c r="O31" s="288" t="str">
        <f>IF(ISERROR('Veje (ADT 5000-15000)'!H30),"",FIXED('Veje (ADT 5000-15000)'!H30,1-INT(LOG10(ABS('Veje (ADT 5000-15000)'!H30)))))</f>
        <v>0,36</v>
      </c>
      <c r="P31" s="288" t="str">
        <f>IF(ISERROR('Veje (ADT &gt; 15000)'!H30),"",FIXED('Veje (ADT &gt; 15000)'!H30,1-INT(LOG10(ABS('Veje (ADT &gt; 15000)'!H30)))))</f>
        <v/>
      </c>
      <c r="Q31" s="143"/>
      <c r="R31" s="288" t="str">
        <f>IF(ISERROR('P-pladser'!H30),"",FIXED('P-pladser'!H30,1-INT(LOG10(ABS('P-pladser'!H30)))))</f>
        <v>0,17</v>
      </c>
      <c r="S31" s="288" t="str">
        <f>IF(ISERROR('P-pladser lastbiler'!H30),"",FIXED('P-pladser lastbiler'!H30,1-INT(LOG10(ABS('P-pladser lastbiler'!H30)))))</f>
        <v/>
      </c>
      <c r="T31" s="143"/>
      <c r="U31" s="288" t="str">
        <f>IF(ISERROR(Industriområder!H30),"",FIXED(Industriområder!H30,1-INT(LOG10(ABS(Industriområder!H30)))))</f>
        <v>0,050</v>
      </c>
      <c r="V31" s="288" t="str">
        <f>IF(ISERROR(Oplagspladser_affaldssortering!H30),"",FIXED(Oplagspladser_affaldssortering!H30,1-INT(LOG10(ABS(Oplagspladser_affaldssortering!H30)))))</f>
        <v>1,8</v>
      </c>
      <c r="W31" s="143"/>
      <c r="X31" s="288" t="str">
        <f>IF(ISERROR(Boligområder_lav!H30),"",FIXED(Boligområder_lav!H30,1-INT(LOG10(ABS(Boligområder_lav!H30)))))</f>
        <v>0,024</v>
      </c>
      <c r="Y31" s="288" t="str">
        <f>IF(ISERROR(Boligområder_høj!H30),"",FIXED(Boligområder_høj!H30,1-INT(LOG10(ABS(Boligområder_høj!H30)))))</f>
        <v>0,053</v>
      </c>
      <c r="AJ31" s="288">
        <f>Haver_græsarealer!C30</f>
        <v>0</v>
      </c>
      <c r="AK31" s="288">
        <f>'Centrale  bymiljøer'!C30</f>
        <v>7</v>
      </c>
      <c r="AL31" s="288">
        <f>Kunstgræsbaner!C35</f>
        <v>5</v>
      </c>
      <c r="AM31" s="143"/>
      <c r="AN31" s="288">
        <f>'Grønne tage'!C30</f>
        <v>0</v>
      </c>
      <c r="AO31" s="290">
        <f>'Tage med kobber'!C30</f>
        <v>0</v>
      </c>
      <c r="AP31" s="290">
        <f>'Tage med zink'!C30</f>
        <v>3</v>
      </c>
      <c r="AQ31" s="290">
        <f>'Tage af andre materialer'!C30</f>
        <v>17</v>
      </c>
      <c r="AR31" s="143"/>
      <c r="AS31" s="290">
        <f>'Veje (ADT &lt;500)'!C30</f>
        <v>39</v>
      </c>
      <c r="AT31" s="290">
        <f>'Veje (ADT 500-5000)'!C30</f>
        <v>23</v>
      </c>
      <c r="AU31" s="288">
        <f>'Veje (ADT 5000-15000)'!C30</f>
        <v>11</v>
      </c>
      <c r="AV31" s="288">
        <f>'Veje (ADT &gt; 15000)'!C30</f>
        <v>0</v>
      </c>
      <c r="AW31" s="143"/>
      <c r="AX31" s="288">
        <f>'P-pladser'!C30</f>
        <v>2</v>
      </c>
      <c r="AY31" s="288">
        <f>'P-pladser lastbiler'!C30</f>
        <v>0</v>
      </c>
      <c r="AZ31" s="143"/>
      <c r="BA31" s="288">
        <f>Industriområder!C30</f>
        <v>1</v>
      </c>
      <c r="BB31" s="288">
        <f>Oplagspladser_affaldssortering!C30</f>
        <v>11</v>
      </c>
      <c r="BC31" s="143"/>
      <c r="BD31" s="288">
        <f>Boligområder_lav!C30</f>
        <v>55</v>
      </c>
      <c r="BE31" s="288">
        <f>Boligområder_høj!C30</f>
        <v>22</v>
      </c>
    </row>
    <row r="32" spans="2:68" x14ac:dyDescent="0.25">
      <c r="B32" s="140" t="s">
        <v>78</v>
      </c>
      <c r="C32" s="140" t="s">
        <v>62</v>
      </c>
      <c r="D32" s="288" t="str">
        <f>IF(ISERROR(Haver_græsarealer!$H31),"",FIXED(Haver_græsarealer!$H31,1-INT(LOG10(ABS(Haver_græsarealer!$H31)))))</f>
        <v/>
      </c>
      <c r="E32" s="288" t="str">
        <f>IF(ISERROR('Centrale  bymiljøer'!$H31),"",FIXED('Centrale  bymiljøer'!$H31,1-INT(LOG10(ABS('Centrale  bymiljøer'!$H31)))))</f>
        <v>0,023</v>
      </c>
      <c r="F32" s="288" t="str">
        <f>IF(ISERROR(Kunstgræsbaner!H36),"",FIXED(Kunstgræsbaner!H36,1-INT(LOG10(ABS(Kunstgræsbaner!H36)))))</f>
        <v>0,0050</v>
      </c>
      <c r="G32" s="143"/>
      <c r="H32" s="288" t="str">
        <f>IF(ISERROR('Grønne tage'!H31),"",FIXED('Grønne tage'!H31,1-INT(LOG10(ABS('Grønne tage'!H31)))))</f>
        <v/>
      </c>
      <c r="I32" s="290" t="str">
        <f>IF(ISERROR('Tage med kobber'!H31),"",FIXED('Tage med kobber'!H31,1-INT(LOG10(ABS('Tage med kobber'!H31)))))</f>
        <v/>
      </c>
      <c r="J32" s="290" t="str">
        <f>IF(ISERROR('Tage med zink'!H31),"",FIXED('Tage med zink'!H31,1-INT(LOG10(ABS('Tage med zink'!H31)))))</f>
        <v/>
      </c>
      <c r="K32" s="290" t="str">
        <f>IF(ISERROR('Tage af andre materialer'!H31),"",FIXED('Tage af andre materialer'!H31,1-INT(LOG10(ABS('Tage af andre materialer'!H31)))))</f>
        <v>0,0065</v>
      </c>
      <c r="L32" s="143"/>
      <c r="M32" s="289" t="str">
        <f>IF(ISERROR('Veje (ADT &lt;500)'!H31),"",FIXED('Veje (ADT &lt;500)'!H31,1-INT(LOG10(ABS('Veje (ADT &lt;500)'!H31)))))</f>
        <v>0,053</v>
      </c>
      <c r="N32" s="289" t="str">
        <f>IF(ISERROR('Veje (ADT 500-5000)'!H31),"",FIXED('Veje (ADT 500-5000)'!H31,1-INT(LOG10(ABS('Veje (ADT 500-5000)'!H31)))))</f>
        <v>0,041</v>
      </c>
      <c r="O32" s="288" t="str">
        <f>IF(ISERROR('Veje (ADT 5000-15000)'!H31),"",FIXED('Veje (ADT 5000-15000)'!H31,1-INT(LOG10(ABS('Veje (ADT 5000-15000)'!H31)))))</f>
        <v>0,39</v>
      </c>
      <c r="P32" s="288" t="str">
        <f>IF(ISERROR('Veje (ADT &gt; 15000)'!H31),"",FIXED('Veje (ADT &gt; 15000)'!H31,1-INT(LOG10(ABS('Veje (ADT &gt; 15000)'!H31)))))</f>
        <v/>
      </c>
      <c r="Q32" s="143"/>
      <c r="R32" s="288" t="str">
        <f>IF(ISERROR('P-pladser'!H31),"",FIXED('P-pladser'!H31,1-INT(LOG10(ABS('P-pladser'!H31)))))</f>
        <v>0,12</v>
      </c>
      <c r="S32" s="288" t="str">
        <f>IF(ISERROR('P-pladser lastbiler'!H31),"",FIXED('P-pladser lastbiler'!H31,1-INT(LOG10(ABS('P-pladser lastbiler'!H31)))))</f>
        <v/>
      </c>
      <c r="T32" s="143"/>
      <c r="U32" s="288" t="str">
        <f>IF(ISERROR(Industriområder!H31),"",FIXED(Industriområder!H31,1-INT(LOG10(ABS(Industriområder!H31)))))</f>
        <v>0,12</v>
      </c>
      <c r="V32" s="288" t="str">
        <f>IF(ISERROR(Oplagspladser_affaldssortering!H31),"",FIXED(Oplagspladser_affaldssortering!H31,1-INT(LOG10(ABS(Oplagspladser_affaldssortering!H31)))))</f>
        <v>1,6</v>
      </c>
      <c r="W32" s="143"/>
      <c r="X32" s="288" t="str">
        <f>IF(ISERROR(Boligområder_lav!H31),"",FIXED(Boligområder_lav!H31,1-INT(LOG10(ABS(Boligområder_lav!H31)))))</f>
        <v>0,030</v>
      </c>
      <c r="Y32" s="288" t="str">
        <f>IF(ISERROR(Boligområder_høj!H31),"",FIXED(Boligområder_høj!H31,1-INT(LOG10(ABS(Boligområder_høj!H31)))))</f>
        <v>0,053</v>
      </c>
      <c r="AJ32" s="288">
        <f>Haver_græsarealer!C31</f>
        <v>0</v>
      </c>
      <c r="AK32" s="288">
        <f>'Centrale  bymiljøer'!C31</f>
        <v>7</v>
      </c>
      <c r="AL32" s="288">
        <f>Kunstgræsbaner!C36</f>
        <v>5</v>
      </c>
      <c r="AM32" s="143"/>
      <c r="AN32" s="288">
        <f>'Grønne tage'!C31</f>
        <v>0</v>
      </c>
      <c r="AO32" s="290">
        <f>'Tage med kobber'!C31</f>
        <v>0</v>
      </c>
      <c r="AP32" s="290">
        <f>'Tage med zink'!C31</f>
        <v>0</v>
      </c>
      <c r="AQ32" s="290">
        <f>'Tage af andre materialer'!C31</f>
        <v>16</v>
      </c>
      <c r="AR32" s="143"/>
      <c r="AS32" s="290">
        <f>'Veje (ADT &lt;500)'!C31</f>
        <v>39</v>
      </c>
      <c r="AT32" s="290">
        <f>'Veje (ADT 500-5000)'!C31</f>
        <v>23</v>
      </c>
      <c r="AU32" s="288">
        <f>'Veje (ADT 5000-15000)'!C31</f>
        <v>11</v>
      </c>
      <c r="AV32" s="288">
        <f>'Veje (ADT &gt; 15000)'!C31</f>
        <v>0</v>
      </c>
      <c r="AW32" s="143"/>
      <c r="AX32" s="288">
        <f>'P-pladser'!C31</f>
        <v>2</v>
      </c>
      <c r="AY32" s="288">
        <f>'P-pladser lastbiler'!C31</f>
        <v>0</v>
      </c>
      <c r="AZ32" s="143"/>
      <c r="BA32" s="288">
        <f>Industriområder!C31</f>
        <v>2</v>
      </c>
      <c r="BB32" s="288">
        <f>Oplagspladser_affaldssortering!C31</f>
        <v>11</v>
      </c>
      <c r="BC32" s="143"/>
      <c r="BD32" s="288">
        <f>Boligområder_lav!C31</f>
        <v>56</v>
      </c>
      <c r="BE32" s="288">
        <f>Boligområder_høj!C31</f>
        <v>22</v>
      </c>
    </row>
    <row r="33" spans="2:57" x14ac:dyDescent="0.25">
      <c r="B33" s="139" t="s">
        <v>79</v>
      </c>
      <c r="C33" s="139" t="s">
        <v>62</v>
      </c>
      <c r="D33" s="288" t="str">
        <f>IF(ISERROR(Haver_græsarealer!$H32),"",FIXED(Haver_græsarealer!$H32,1-INT(LOG10(ABS(Haver_græsarealer!$H32)))))</f>
        <v/>
      </c>
      <c r="E33" s="288" t="str">
        <f>IF(ISERROR('Centrale  bymiljøer'!$H32),"",FIXED('Centrale  bymiljøer'!$H32,1-INT(LOG10(ABS('Centrale  bymiljøer'!$H32)))))</f>
        <v>0,0050</v>
      </c>
      <c r="F33" s="288" t="str">
        <f>IF(ISERROR(Kunstgræsbaner!H37),"",FIXED(Kunstgræsbaner!H37,1-INT(LOG10(ABS(Kunstgræsbaner!H37)))))</f>
        <v>0,0050</v>
      </c>
      <c r="G33" s="143"/>
      <c r="H33" s="288" t="str">
        <f>IF(ISERROR('Grønne tage'!H32),"",FIXED('Grønne tage'!H32,1-INT(LOG10(ABS('Grønne tage'!H32)))))</f>
        <v/>
      </c>
      <c r="I33" s="290" t="str">
        <f>IF(ISERROR('Tage med kobber'!H32),"",FIXED('Tage med kobber'!H32,1-INT(LOG10(ABS('Tage med kobber'!H32)))))</f>
        <v/>
      </c>
      <c r="J33" s="290" t="str">
        <f>IF(ISERROR('Tage med zink'!H32),"",FIXED('Tage med zink'!H32,1-INT(LOG10(ABS('Tage med zink'!H32)))))</f>
        <v>0,0050</v>
      </c>
      <c r="K33" s="290" t="str">
        <f>IF(ISERROR('Tage af andre materialer'!H32),"",FIXED('Tage af andre materialer'!H32,1-INT(LOG10(ABS('Tage af andre materialer'!H32)))))</f>
        <v>0,0050</v>
      </c>
      <c r="L33" s="143"/>
      <c r="M33" s="289" t="str">
        <f>IF(ISERROR('Veje (ADT &lt;500)'!H32),"",FIXED('Veje (ADT &lt;500)'!H32,1-INT(LOG10(ABS('Veje (ADT &lt;500)'!H32)))))</f>
        <v>0,027</v>
      </c>
      <c r="N33" s="289" t="str">
        <f>IF(ISERROR('Veje (ADT 500-5000)'!H32),"",FIXED('Veje (ADT 500-5000)'!H32,1-INT(LOG10(ABS('Veje (ADT 500-5000)'!H32)))))</f>
        <v>0,031</v>
      </c>
      <c r="O33" s="288" t="str">
        <f>IF(ISERROR('Veje (ADT 5000-15000)'!H32),"",FIXED('Veje (ADT 5000-15000)'!H32,1-INT(LOG10(ABS('Veje (ADT 5000-15000)'!H32)))))</f>
        <v>0,058</v>
      </c>
      <c r="P33" s="288" t="str">
        <f>IF(ISERROR('Veje (ADT &gt; 15000)'!H32),"",FIXED('Veje (ADT &gt; 15000)'!H32,1-INT(LOG10(ABS('Veje (ADT &gt; 15000)'!H32)))))</f>
        <v/>
      </c>
      <c r="Q33" s="143"/>
      <c r="R33" s="288" t="str">
        <f>IF(ISERROR('P-pladser'!H32),"",FIXED('P-pladser'!H32,1-INT(LOG10(ABS('P-pladser'!H32)))))</f>
        <v>0,032</v>
      </c>
      <c r="S33" s="288" t="str">
        <f>IF(ISERROR('P-pladser lastbiler'!H32),"",FIXED('P-pladser lastbiler'!H32,1-INT(LOG10(ABS('P-pladser lastbiler'!H32)))))</f>
        <v/>
      </c>
      <c r="T33" s="143"/>
      <c r="U33" s="288" t="str">
        <f>IF(ISERROR(Industriområder!H32),"",FIXED(Industriområder!H32,1-INT(LOG10(ABS(Industriområder!H32)))))</f>
        <v>0,059</v>
      </c>
      <c r="V33" s="288" t="str">
        <f>IF(ISERROR(Oplagspladser_affaldssortering!H32),"",FIXED(Oplagspladser_affaldssortering!H32,1-INT(LOG10(ABS(Oplagspladser_affaldssortering!H32)))))</f>
        <v>0,34</v>
      </c>
      <c r="W33" s="143"/>
      <c r="X33" s="288" t="str">
        <f>IF(ISERROR(Boligområder_lav!H32),"",FIXED(Boligområder_lav!H32,1-INT(LOG10(ABS(Boligområder_lav!H32)))))</f>
        <v>0,0050</v>
      </c>
      <c r="Y33" s="288" t="str">
        <f>IF(ISERROR(Boligområder_høj!H32),"",FIXED(Boligområder_høj!H32,1-INT(LOG10(ABS(Boligområder_høj!H32)))))</f>
        <v>0,015</v>
      </c>
      <c r="AJ33" s="288">
        <f>Haver_græsarealer!C32</f>
        <v>0</v>
      </c>
      <c r="AK33" s="288">
        <f>'Centrale  bymiljøer'!C32</f>
        <v>7</v>
      </c>
      <c r="AL33" s="288">
        <f>Kunstgræsbaner!C37</f>
        <v>13</v>
      </c>
      <c r="AM33" s="143"/>
      <c r="AN33" s="288">
        <f>'Grønne tage'!C32</f>
        <v>0</v>
      </c>
      <c r="AO33" s="290">
        <f>'Tage med kobber'!C32</f>
        <v>0</v>
      </c>
      <c r="AP33" s="290">
        <f>'Tage med zink'!C32</f>
        <v>3</v>
      </c>
      <c r="AQ33" s="290">
        <f>'Tage af andre materialer'!C32</f>
        <v>15</v>
      </c>
      <c r="AR33" s="143"/>
      <c r="AS33" s="290">
        <f>'Veje (ADT &lt;500)'!C32</f>
        <v>39</v>
      </c>
      <c r="AT33" s="290">
        <f>'Veje (ADT 500-5000)'!C32</f>
        <v>23</v>
      </c>
      <c r="AU33" s="288">
        <f>'Veje (ADT 5000-15000)'!C32</f>
        <v>11</v>
      </c>
      <c r="AV33" s="288">
        <f>'Veje (ADT &gt; 15000)'!C32</f>
        <v>0</v>
      </c>
      <c r="AW33" s="143"/>
      <c r="AX33" s="288">
        <f>'P-pladser'!C32</f>
        <v>2</v>
      </c>
      <c r="AY33" s="288">
        <f>'P-pladser lastbiler'!C32</f>
        <v>0</v>
      </c>
      <c r="AZ33" s="143"/>
      <c r="BA33" s="288">
        <f>Industriområder!C32</f>
        <v>2</v>
      </c>
      <c r="BB33" s="288">
        <f>Oplagspladser_affaldssortering!C32</f>
        <v>11</v>
      </c>
      <c r="BC33" s="143"/>
      <c r="BD33" s="288">
        <f>Boligområder_lav!C32</f>
        <v>56</v>
      </c>
      <c r="BE33" s="288">
        <f>Boligområder_høj!C32</f>
        <v>22</v>
      </c>
    </row>
    <row r="34" spans="2:57" x14ac:dyDescent="0.25">
      <c r="B34" s="139" t="s">
        <v>80</v>
      </c>
      <c r="C34" s="139" t="s">
        <v>62</v>
      </c>
      <c r="D34" s="288" t="str">
        <f>IF(ISERROR(Haver_græsarealer!$H33),"",FIXED(Haver_græsarealer!$H33,1-INT(LOG10(ABS(Haver_græsarealer!$H33)))))</f>
        <v/>
      </c>
      <c r="E34" s="288" t="str">
        <f>IF(ISERROR('Centrale  bymiljøer'!$H33),"",FIXED('Centrale  bymiljøer'!$H33,1-INT(LOG10(ABS('Centrale  bymiljøer'!$H33)))))</f>
        <v>0,0050</v>
      </c>
      <c r="F34" s="288" t="str">
        <f>IF(ISERROR(Kunstgræsbaner!H38),"",FIXED(Kunstgræsbaner!H38,1-INT(LOG10(ABS(Kunstgræsbaner!H38)))))</f>
        <v>0,0050</v>
      </c>
      <c r="G34" s="143"/>
      <c r="H34" s="288" t="str">
        <f>IF(ISERROR('Grønne tage'!H33),"",FIXED('Grønne tage'!H33,1-INT(LOG10(ABS('Grønne tage'!H33)))))</f>
        <v/>
      </c>
      <c r="I34" s="290" t="str">
        <f>IF(ISERROR('Tage med kobber'!H33),"",FIXED('Tage med kobber'!H33,1-INT(LOG10(ABS('Tage med kobber'!H33)))))</f>
        <v/>
      </c>
      <c r="J34" s="290" t="str">
        <f>IF(ISERROR('Tage med zink'!H33),"",FIXED('Tage med zink'!H33,1-INT(LOG10(ABS('Tage med zink'!H33)))))</f>
        <v>0,0050</v>
      </c>
      <c r="K34" s="290" t="str">
        <f>IF(ISERROR('Tage af andre materialer'!H33),"",FIXED('Tage af andre materialer'!H33,1-INT(LOG10(ABS('Tage af andre materialer'!H33)))))</f>
        <v>0,0050</v>
      </c>
      <c r="L34" s="143"/>
      <c r="M34" s="289" t="str">
        <f>IF(ISERROR('Veje (ADT &lt;500)'!H33),"",FIXED('Veje (ADT &lt;500)'!H33,1-INT(LOG10(ABS('Veje (ADT &lt;500)'!H33)))))</f>
        <v>0,053</v>
      </c>
      <c r="N34" s="289" t="str">
        <f>IF(ISERROR('Veje (ADT 500-5000)'!H33),"",FIXED('Veje (ADT 500-5000)'!H33,1-INT(LOG10(ABS('Veje (ADT 500-5000)'!H33)))))</f>
        <v>0,054</v>
      </c>
      <c r="O34" s="288" t="str">
        <f>IF(ISERROR('Veje (ADT 5000-15000)'!H33),"",FIXED('Veje (ADT 5000-15000)'!H33,1-INT(LOG10(ABS('Veje (ADT 5000-15000)'!H33)))))</f>
        <v>0,29</v>
      </c>
      <c r="P34" s="288" t="str">
        <f>IF(ISERROR('Veje (ADT &gt; 15000)'!H33),"",FIXED('Veje (ADT &gt; 15000)'!H33,1-INT(LOG10(ABS('Veje (ADT &gt; 15000)'!H33)))))</f>
        <v/>
      </c>
      <c r="Q34" s="143"/>
      <c r="R34" s="288" t="str">
        <f>IF(ISERROR('P-pladser'!H33),"",FIXED('P-pladser'!H33,1-INT(LOG10(ABS('P-pladser'!H33)))))</f>
        <v>0,14</v>
      </c>
      <c r="S34" s="288" t="str">
        <f>IF(ISERROR('P-pladser lastbiler'!H33),"",FIXED('P-pladser lastbiler'!H33,1-INT(LOG10(ABS('P-pladser lastbiler'!H33)))))</f>
        <v/>
      </c>
      <c r="T34" s="143"/>
      <c r="U34" s="288" t="str">
        <f>IF(ISERROR(Industriområder!H33),"",FIXED(Industriområder!H33,1-INT(LOG10(ABS(Industriområder!H33)))))</f>
        <v>0,095</v>
      </c>
      <c r="V34" s="288" t="str">
        <f>IF(ISERROR(Oplagspladser_affaldssortering!H33),"",FIXED(Oplagspladser_affaldssortering!H33,1-INT(LOG10(ABS(Oplagspladser_affaldssortering!H33)))))</f>
        <v>0,78</v>
      </c>
      <c r="W34" s="143"/>
      <c r="X34" s="288" t="str">
        <f>IF(ISERROR(Boligområder_lav!H33),"",FIXED(Boligområder_lav!H33,1-INT(LOG10(ABS(Boligområder_lav!H33)))))</f>
        <v>0,026</v>
      </c>
      <c r="Y34" s="288" t="str">
        <f>IF(ISERROR(Boligområder_høj!H33),"",FIXED(Boligområder_høj!H33,1-INT(LOG10(ABS(Boligområder_høj!H33)))))</f>
        <v>0,071</v>
      </c>
      <c r="AJ34" s="288">
        <f>Haver_græsarealer!C33</f>
        <v>0</v>
      </c>
      <c r="AK34" s="288">
        <f>'Centrale  bymiljøer'!C33</f>
        <v>7</v>
      </c>
      <c r="AL34" s="288">
        <f>Kunstgræsbaner!C38</f>
        <v>5</v>
      </c>
      <c r="AM34" s="143"/>
      <c r="AN34" s="288">
        <f>'Grønne tage'!C33</f>
        <v>0</v>
      </c>
      <c r="AO34" s="290">
        <f>'Tage med kobber'!C33</f>
        <v>0</v>
      </c>
      <c r="AP34" s="290">
        <f>'Tage med zink'!C33</f>
        <v>3</v>
      </c>
      <c r="AQ34" s="290">
        <f>'Tage af andre materialer'!C33</f>
        <v>15</v>
      </c>
      <c r="AR34" s="143"/>
      <c r="AS34" s="290">
        <f>'Veje (ADT &lt;500)'!C33</f>
        <v>39</v>
      </c>
      <c r="AT34" s="290">
        <f>'Veje (ADT 500-5000)'!C33</f>
        <v>23</v>
      </c>
      <c r="AU34" s="288">
        <f>'Veje (ADT 5000-15000)'!C33</f>
        <v>11</v>
      </c>
      <c r="AV34" s="288">
        <f>'Veje (ADT &gt; 15000)'!C33</f>
        <v>0</v>
      </c>
      <c r="AW34" s="143"/>
      <c r="AX34" s="288">
        <f>'P-pladser'!C33</f>
        <v>2</v>
      </c>
      <c r="AY34" s="288">
        <f>'P-pladser lastbiler'!C33</f>
        <v>0</v>
      </c>
      <c r="AZ34" s="143"/>
      <c r="BA34" s="288">
        <f>Industriområder!C33</f>
        <v>2</v>
      </c>
      <c r="BB34" s="288">
        <f>Oplagspladser_affaldssortering!C33</f>
        <v>11</v>
      </c>
      <c r="BC34" s="143"/>
      <c r="BD34" s="288">
        <f>Boligområder_lav!C33</f>
        <v>56</v>
      </c>
      <c r="BE34" s="288">
        <f>Boligområder_høj!C33</f>
        <v>22</v>
      </c>
    </row>
    <row r="35" spans="2:57" x14ac:dyDescent="0.25">
      <c r="B35" s="139" t="s">
        <v>81</v>
      </c>
      <c r="C35" s="139" t="s">
        <v>62</v>
      </c>
      <c r="D35" s="288" t="str">
        <f>IF(ISERROR(Haver_græsarealer!$H34),"",FIXED(Haver_græsarealer!$H34,1-INT(LOG10(ABS(Haver_græsarealer!$H34)))))</f>
        <v/>
      </c>
      <c r="E35" s="288" t="str">
        <f>IF(ISERROR('Centrale  bymiljøer'!$H34),"",FIXED('Centrale  bymiljøer'!$H34,1-INT(LOG10(ABS('Centrale  bymiljøer'!$H34)))))</f>
        <v>0,0050</v>
      </c>
      <c r="F35" s="288" t="str">
        <f>IF(ISERROR(Kunstgræsbaner!H39),"",FIXED(Kunstgræsbaner!H39,1-INT(LOG10(ABS(Kunstgræsbaner!H39)))))</f>
        <v>0,0050</v>
      </c>
      <c r="G35" s="143"/>
      <c r="H35" s="288" t="str">
        <f>IF(ISERROR('Grønne tage'!H34),"",FIXED('Grønne tage'!H34,1-INT(LOG10(ABS('Grønne tage'!H34)))))</f>
        <v/>
      </c>
      <c r="I35" s="290" t="str">
        <f>IF(ISERROR('Tage med kobber'!H34),"",FIXED('Tage med kobber'!H34,1-INT(LOG10(ABS('Tage med kobber'!H34)))))</f>
        <v/>
      </c>
      <c r="J35" s="290" t="str">
        <f>IF(ISERROR('Tage med zink'!H34),"",FIXED('Tage med zink'!H34,1-INT(LOG10(ABS('Tage med zink'!H34)))))</f>
        <v>0,0050</v>
      </c>
      <c r="K35" s="290" t="str">
        <f>IF(ISERROR('Tage af andre materialer'!H34),"",FIXED('Tage af andre materialer'!H34,1-INT(LOG10(ABS('Tage af andre materialer'!H34)))))</f>
        <v>0,0050</v>
      </c>
      <c r="L35" s="143"/>
      <c r="M35" s="289" t="str">
        <f>IF(ISERROR('Veje (ADT &lt;500)'!H34),"",FIXED('Veje (ADT &lt;500)'!H34,1-INT(LOG10(ABS('Veje (ADT &lt;500)'!H34)))))</f>
        <v>0,013</v>
      </c>
      <c r="N35" s="289" t="str">
        <f>IF(ISERROR('Veje (ADT 500-5000)'!H34),"",FIXED('Veje (ADT 500-5000)'!H34,1-INT(LOG10(ABS('Veje (ADT 500-5000)'!H34)))))</f>
        <v>0,016</v>
      </c>
      <c r="O35" s="288" t="str">
        <f>IF(ISERROR('Veje (ADT 5000-15000)'!H34),"",FIXED('Veje (ADT 5000-15000)'!H34,1-INT(LOG10(ABS('Veje (ADT 5000-15000)'!H34)))))</f>
        <v>0,11</v>
      </c>
      <c r="P35" s="288" t="str">
        <f>IF(ISERROR('Veje (ADT &gt; 15000)'!H34),"",FIXED('Veje (ADT &gt; 15000)'!H34,1-INT(LOG10(ABS('Veje (ADT &gt; 15000)'!H34)))))</f>
        <v/>
      </c>
      <c r="Q35" s="143"/>
      <c r="R35" s="288" t="str">
        <f>IF(ISERROR('P-pladser'!H34),"",FIXED('P-pladser'!H34,1-INT(LOG10(ABS('P-pladser'!H34)))))</f>
        <v>0,025</v>
      </c>
      <c r="S35" s="288" t="str">
        <f>IF(ISERROR('P-pladser lastbiler'!H34),"",FIXED('P-pladser lastbiler'!H34,1-INT(LOG10(ABS('P-pladser lastbiler'!H34)))))</f>
        <v/>
      </c>
      <c r="T35" s="143"/>
      <c r="U35" s="288" t="str">
        <f>IF(ISERROR(Industriområder!H34),"",FIXED(Industriområder!H34,1-INT(LOG10(ABS(Industriområder!H34)))))</f>
        <v>0,049</v>
      </c>
      <c r="V35" s="288" t="str">
        <f>IF(ISERROR(Oplagspladser_affaldssortering!H34),"",FIXED(Oplagspladser_affaldssortering!H34,1-INT(LOG10(ABS(Oplagspladser_affaldssortering!H34)))))</f>
        <v>0,27</v>
      </c>
      <c r="W35" s="143"/>
      <c r="X35" s="288" t="str">
        <f>IF(ISERROR(Boligområder_lav!H34),"",FIXED(Boligområder_lav!H34,1-INT(LOG10(ABS(Boligområder_lav!H34)))))</f>
        <v>0,010</v>
      </c>
      <c r="Y35" s="288" t="str">
        <f>IF(ISERROR(Boligområder_høj!H34),"",FIXED(Boligområder_høj!H34,1-INT(LOG10(ABS(Boligområder_høj!H34)))))</f>
        <v>0,021</v>
      </c>
      <c r="AJ35" s="288">
        <f>Haver_græsarealer!C34</f>
        <v>0</v>
      </c>
      <c r="AK35" s="288">
        <f>'Centrale  bymiljøer'!C34</f>
        <v>7</v>
      </c>
      <c r="AL35" s="288">
        <f>Kunstgræsbaner!C39</f>
        <v>5</v>
      </c>
      <c r="AM35" s="143"/>
      <c r="AN35" s="288">
        <f>'Grønne tage'!C34</f>
        <v>0</v>
      </c>
      <c r="AO35" s="290">
        <f>'Tage med kobber'!C34</f>
        <v>0</v>
      </c>
      <c r="AP35" s="290">
        <f>'Tage med zink'!C34</f>
        <v>3</v>
      </c>
      <c r="AQ35" s="290">
        <f>'Tage af andre materialer'!C34</f>
        <v>15</v>
      </c>
      <c r="AR35" s="143"/>
      <c r="AS35" s="290">
        <f>'Veje (ADT &lt;500)'!C34</f>
        <v>39</v>
      </c>
      <c r="AT35" s="290">
        <f>'Veje (ADT 500-5000)'!C34</f>
        <v>23</v>
      </c>
      <c r="AU35" s="288">
        <f>'Veje (ADT 5000-15000)'!C34</f>
        <v>11</v>
      </c>
      <c r="AV35" s="288">
        <f>'Veje (ADT &gt; 15000)'!C34</f>
        <v>0</v>
      </c>
      <c r="AW35" s="143"/>
      <c r="AX35" s="288">
        <f>'P-pladser'!C34</f>
        <v>2</v>
      </c>
      <c r="AY35" s="288">
        <f>'P-pladser lastbiler'!C34</f>
        <v>0</v>
      </c>
      <c r="AZ35" s="143"/>
      <c r="BA35" s="288">
        <f>Industriområder!C34</f>
        <v>2</v>
      </c>
      <c r="BB35" s="288">
        <f>Oplagspladser_affaldssortering!C34</f>
        <v>11</v>
      </c>
      <c r="BC35" s="143"/>
      <c r="BD35" s="288">
        <f>Boligområder_lav!C34</f>
        <v>56</v>
      </c>
      <c r="BE35" s="288">
        <f>Boligområder_høj!C34</f>
        <v>22</v>
      </c>
    </row>
    <row r="36" spans="2:57" x14ac:dyDescent="0.25">
      <c r="B36" s="139" t="s">
        <v>82</v>
      </c>
      <c r="C36" s="139" t="s">
        <v>62</v>
      </c>
      <c r="D36" s="288" t="str">
        <f>IF(ISERROR(Haver_græsarealer!$H35),"",FIXED(Haver_græsarealer!$H35,1-INT(LOG10(ABS(Haver_græsarealer!$H35)))))</f>
        <v/>
      </c>
      <c r="E36" s="288" t="str">
        <f>IF(ISERROR('Centrale  bymiljøer'!$H35),"",FIXED('Centrale  bymiljøer'!$H35,1-INT(LOG10(ABS('Centrale  bymiljøer'!$H35)))))</f>
        <v>0,0050</v>
      </c>
      <c r="F36" s="288" t="str">
        <f>IF(ISERROR(Kunstgræsbaner!H40),"",FIXED(Kunstgræsbaner!H40,1-INT(LOG10(ABS(Kunstgræsbaner!H40)))))</f>
        <v>0,0050</v>
      </c>
      <c r="G36" s="143"/>
      <c r="H36" s="288" t="str">
        <f>IF(ISERROR('Grønne tage'!H35),"",FIXED('Grønne tage'!H35,1-INT(LOG10(ABS('Grønne tage'!H35)))))</f>
        <v/>
      </c>
      <c r="I36" s="290" t="str">
        <f>IF(ISERROR('Tage med kobber'!H35),"",FIXED('Tage med kobber'!H35,1-INT(LOG10(ABS('Tage med kobber'!H35)))))</f>
        <v/>
      </c>
      <c r="J36" s="290" t="str">
        <f>IF(ISERROR('Tage med zink'!H35),"",FIXED('Tage med zink'!H35,1-INT(LOG10(ABS('Tage med zink'!H35)))))</f>
        <v>0,0050</v>
      </c>
      <c r="K36" s="290" t="str">
        <f>IF(ISERROR('Tage af andre materialer'!H35),"",FIXED('Tage af andre materialer'!H35,1-INT(LOG10(ABS('Tage af andre materialer'!H35)))))</f>
        <v>0,0050</v>
      </c>
      <c r="L36" s="143"/>
      <c r="M36" s="289" t="str">
        <f>IF(ISERROR('Veje (ADT &lt;500)'!H35),"",FIXED('Veje (ADT &lt;500)'!H35,1-INT(LOG10(ABS('Veje (ADT &lt;500)'!H35)))))</f>
        <v>0,025</v>
      </c>
      <c r="N36" s="289" t="str">
        <f>IF(ISERROR('Veje (ADT 500-5000)'!H35),"",FIXED('Veje (ADT 500-5000)'!H35,1-INT(LOG10(ABS('Veje (ADT 500-5000)'!H35)))))</f>
        <v>0,021</v>
      </c>
      <c r="O36" s="288" t="str">
        <f>IF(ISERROR('Veje (ADT 5000-15000)'!H35),"",FIXED('Veje (ADT 5000-15000)'!H35,1-INT(LOG10(ABS('Veje (ADT 5000-15000)'!H35)))))</f>
        <v>0,13</v>
      </c>
      <c r="P36" s="288" t="str">
        <f>IF(ISERROR('Veje (ADT &gt; 15000)'!H35),"",FIXED('Veje (ADT &gt; 15000)'!H35,1-INT(LOG10(ABS('Veje (ADT &gt; 15000)'!H35)))))</f>
        <v/>
      </c>
      <c r="Q36" s="143"/>
      <c r="R36" s="288" t="str">
        <f>IF(ISERROR('P-pladser'!H35),"",FIXED('P-pladser'!H35,1-INT(LOG10(ABS('P-pladser'!H35)))))</f>
        <v>0,065</v>
      </c>
      <c r="S36" s="288" t="str">
        <f>IF(ISERROR('P-pladser lastbiler'!H35),"",FIXED('P-pladser lastbiler'!H35,1-INT(LOG10(ABS('P-pladser lastbiler'!H35)))))</f>
        <v/>
      </c>
      <c r="T36" s="143"/>
      <c r="U36" s="288" t="str">
        <f>IF(ISERROR(Industriområder!H35),"",FIXED(Industriområder!H35,1-INT(LOG10(ABS(Industriområder!H35)))))</f>
        <v>0,061</v>
      </c>
      <c r="V36" s="288" t="str">
        <f>IF(ISERROR(Oplagspladser_affaldssortering!H35),"",FIXED(Oplagspladser_affaldssortering!H35,1-INT(LOG10(ABS(Oplagspladser_affaldssortering!H35)))))</f>
        <v>0,31</v>
      </c>
      <c r="W36" s="143"/>
      <c r="X36" s="288" t="str">
        <f>IF(ISERROR(Boligområder_lav!H35),"",FIXED(Boligområder_lav!H35,1-INT(LOG10(ABS(Boligområder_lav!H35)))))</f>
        <v>0,015</v>
      </c>
      <c r="Y36" s="288" t="str">
        <f>IF(ISERROR(Boligområder_høj!H35),"",FIXED(Boligområder_høj!H35,1-INT(LOG10(ABS(Boligområder_høj!H35)))))</f>
        <v>0,033</v>
      </c>
      <c r="AJ36" s="288">
        <f>Haver_græsarealer!C35</f>
        <v>0</v>
      </c>
      <c r="AK36" s="288">
        <f>'Centrale  bymiljøer'!C35</f>
        <v>7</v>
      </c>
      <c r="AL36" s="288">
        <f>Kunstgræsbaner!C40</f>
        <v>5</v>
      </c>
      <c r="AM36" s="143"/>
      <c r="AN36" s="288">
        <f>'Grønne tage'!C35</f>
        <v>0</v>
      </c>
      <c r="AO36" s="290">
        <f>'Tage med kobber'!C35</f>
        <v>0</v>
      </c>
      <c r="AP36" s="290">
        <f>'Tage med zink'!C35</f>
        <v>3</v>
      </c>
      <c r="AQ36" s="290">
        <f>'Tage af andre materialer'!C35</f>
        <v>15</v>
      </c>
      <c r="AR36" s="143"/>
      <c r="AS36" s="290">
        <f>'Veje (ADT &lt;500)'!C35</f>
        <v>39</v>
      </c>
      <c r="AT36" s="290">
        <f>'Veje (ADT 500-5000)'!C35</f>
        <v>23</v>
      </c>
      <c r="AU36" s="288">
        <f>'Veje (ADT 5000-15000)'!C35</f>
        <v>11</v>
      </c>
      <c r="AV36" s="288">
        <f>'Veje (ADT &gt; 15000)'!C35</f>
        <v>0</v>
      </c>
      <c r="AW36" s="143"/>
      <c r="AX36" s="288">
        <f>'P-pladser'!C35</f>
        <v>2</v>
      </c>
      <c r="AY36" s="288">
        <f>'P-pladser lastbiler'!C35</f>
        <v>0</v>
      </c>
      <c r="AZ36" s="143"/>
      <c r="BA36" s="288">
        <f>Industriområder!C35</f>
        <v>2</v>
      </c>
      <c r="BB36" s="288">
        <f>Oplagspladser_affaldssortering!C35</f>
        <v>11</v>
      </c>
      <c r="BC36" s="143"/>
      <c r="BD36" s="288">
        <f>Boligområder_lav!C35</f>
        <v>56</v>
      </c>
      <c r="BE36" s="288">
        <f>Boligområder_høj!C35</f>
        <v>22</v>
      </c>
    </row>
    <row r="37" spans="2:57" x14ac:dyDescent="0.25">
      <c r="B37" s="139" t="s">
        <v>83</v>
      </c>
      <c r="C37" s="139" t="s">
        <v>62</v>
      </c>
      <c r="D37" s="288" t="str">
        <f>IF(ISERROR(Haver_græsarealer!$H36),"",FIXED(Haver_græsarealer!$H36,1-INT(LOG10(ABS(Haver_græsarealer!$H36)))))</f>
        <v/>
      </c>
      <c r="E37" s="288" t="str">
        <f>IF(ISERROR('Centrale  bymiljøer'!$H36),"",FIXED('Centrale  bymiljøer'!$H36,1-INT(LOG10(ABS('Centrale  bymiljøer'!$H36)))))</f>
        <v>0,078</v>
      </c>
      <c r="F37" s="288" t="str">
        <f>IF(ISERROR(Kunstgræsbaner!H41),"",FIXED(Kunstgræsbaner!H41,1-INT(LOG10(ABS(Kunstgræsbaner!H41)))))</f>
        <v>0,011</v>
      </c>
      <c r="G37" s="143"/>
      <c r="H37" s="288" t="str">
        <f>IF(ISERROR('Grønne tage'!H36),"",FIXED('Grønne tage'!H36,1-INT(LOG10(ABS('Grønne tage'!H36)))))</f>
        <v/>
      </c>
      <c r="I37" s="290" t="str">
        <f>IF(ISERROR('Tage med kobber'!H36),"",FIXED('Tage med kobber'!H36,1-INT(LOG10(ABS('Tage med kobber'!H36)))))</f>
        <v/>
      </c>
      <c r="J37" s="290" t="str">
        <f>IF(ISERROR('Tage med zink'!H36),"",FIXED('Tage med zink'!H36,1-INT(LOG10(ABS('Tage med zink'!H36)))))</f>
        <v/>
      </c>
      <c r="K37" s="290" t="str">
        <f>IF(ISERROR('Tage af andre materialer'!H36),"",FIXED('Tage af andre materialer'!H36,1-INT(LOG10(ABS('Tage af andre materialer'!H36)))))</f>
        <v>0,027</v>
      </c>
      <c r="L37" s="143"/>
      <c r="M37" s="289" t="str">
        <f>IF(ISERROR('Veje (ADT &lt;500)'!H36),"",FIXED('Veje (ADT &lt;500)'!H36,1-INT(LOG10(ABS('Veje (ADT &lt;500)'!H36)))))</f>
        <v>0,29</v>
      </c>
      <c r="N37" s="289" t="str">
        <f>IF(ISERROR('Veje (ADT 500-5000)'!H36),"",FIXED('Veje (ADT 500-5000)'!H36,1-INT(LOG10(ABS('Veje (ADT 500-5000)'!H36)))))</f>
        <v>0,36</v>
      </c>
      <c r="O37" s="288" t="str">
        <f>IF(ISERROR('Veje (ADT 5000-15000)'!H36),"",FIXED('Veje (ADT 5000-15000)'!H36,1-INT(LOG10(ABS('Veje (ADT 5000-15000)'!H36)))))</f>
        <v>1,4</v>
      </c>
      <c r="P37" s="288" t="str">
        <f>IF(ISERROR('Veje (ADT &gt; 15000)'!H36),"",FIXED('Veje (ADT &gt; 15000)'!H36,1-INT(LOG10(ABS('Veje (ADT &gt; 15000)'!H36)))))</f>
        <v/>
      </c>
      <c r="Q37" s="143"/>
      <c r="R37" s="288" t="str">
        <f>IF(ISERROR('P-pladser'!H36),"",FIXED('P-pladser'!H36,1-INT(LOG10(ABS('P-pladser'!H36)))))</f>
        <v>0,62</v>
      </c>
      <c r="S37" s="288" t="str">
        <f>IF(ISERROR('P-pladser lastbiler'!H36),"",FIXED('P-pladser lastbiler'!H36,1-INT(LOG10(ABS('P-pladser lastbiler'!H36)))))</f>
        <v/>
      </c>
      <c r="T37" s="143"/>
      <c r="U37" s="288" t="str">
        <f>IF(ISERROR(Industriområder!H36),"",FIXED(Industriområder!H36,1-INT(LOG10(ABS(Industriområder!H36)))))</f>
        <v>0,34</v>
      </c>
      <c r="V37" s="288" t="str">
        <f>IF(ISERROR(Oplagspladser_affaldssortering!H36),"",FIXED(Oplagspladser_affaldssortering!H36,1-INT(LOG10(ABS(Oplagspladser_affaldssortering!H36)))))</f>
        <v>8,2</v>
      </c>
      <c r="W37" s="143"/>
      <c r="X37" s="288" t="str">
        <f>IF(ISERROR(Boligområder_lav!H36),"",FIXED(Boligområder_lav!H36,1-INT(LOG10(ABS(Boligområder_lav!H36)))))</f>
        <v>0,17</v>
      </c>
      <c r="Y37" s="288" t="str">
        <f>IF(ISERROR(Boligområder_høj!H36),"",FIXED(Boligområder_høj!H36,1-INT(LOG10(ABS(Boligområder_høj!H36)))))</f>
        <v>0,32</v>
      </c>
      <c r="AJ37" s="288">
        <f>Haver_græsarealer!C36</f>
        <v>0</v>
      </c>
      <c r="AK37" s="288">
        <f>'Centrale  bymiljøer'!C36</f>
        <v>3</v>
      </c>
      <c r="AL37" s="288">
        <f>Kunstgræsbaner!C41</f>
        <v>16</v>
      </c>
      <c r="AM37" s="143"/>
      <c r="AN37" s="288">
        <f>'Grønne tage'!C36</f>
        <v>0</v>
      </c>
      <c r="AO37" s="290">
        <f>'Tage med kobber'!C36</f>
        <v>0</v>
      </c>
      <c r="AP37" s="290">
        <f>'Tage med zink'!C36</f>
        <v>0</v>
      </c>
      <c r="AQ37" s="290">
        <f>'Tage af andre materialer'!C36</f>
        <v>16</v>
      </c>
      <c r="AR37" s="143"/>
      <c r="AS37" s="290">
        <f>'Veje (ADT &lt;500)'!C36</f>
        <v>31</v>
      </c>
      <c r="AT37" s="290">
        <f>'Veje (ADT 500-5000)'!C36</f>
        <v>20</v>
      </c>
      <c r="AU37" s="288">
        <f>'Veje (ADT 5000-15000)'!C36</f>
        <v>11</v>
      </c>
      <c r="AV37" s="288">
        <f>'Veje (ADT &gt; 15000)'!C36</f>
        <v>0</v>
      </c>
      <c r="AW37" s="143"/>
      <c r="AX37" s="288">
        <f>'P-pladser'!C36</f>
        <v>2</v>
      </c>
      <c r="AY37" s="288">
        <f>'P-pladser lastbiler'!C36</f>
        <v>0</v>
      </c>
      <c r="AZ37" s="143"/>
      <c r="BA37" s="288">
        <f>Industriområder!C36</f>
        <v>2</v>
      </c>
      <c r="BB37" s="288">
        <f>Oplagspladser_affaldssortering!C36</f>
        <v>11</v>
      </c>
      <c r="BC37" s="143"/>
      <c r="BD37" s="288">
        <f>Boligområder_lav!C36</f>
        <v>32</v>
      </c>
      <c r="BE37" s="288">
        <f>Boligområder_høj!C36</f>
        <v>16</v>
      </c>
    </row>
    <row r="38" spans="2:57" x14ac:dyDescent="0.25">
      <c r="B38" s="140"/>
      <c r="C38" s="140"/>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J38" s="143"/>
      <c r="AK38" s="143"/>
      <c r="AL38" s="143"/>
      <c r="AM38" s="143"/>
      <c r="AN38" s="143"/>
      <c r="AO38" s="143"/>
      <c r="AP38" s="143"/>
      <c r="AQ38" s="143"/>
      <c r="AR38" s="143"/>
      <c r="AS38" s="538"/>
      <c r="AT38" s="538"/>
      <c r="AU38" s="143"/>
      <c r="AV38" s="143"/>
      <c r="AW38" s="143"/>
      <c r="AX38" s="143"/>
      <c r="AY38" s="143"/>
      <c r="AZ38" s="143"/>
      <c r="BA38" s="143"/>
      <c r="BB38" s="143"/>
      <c r="BC38" s="143"/>
      <c r="BD38" s="143"/>
      <c r="BE38" s="143"/>
    </row>
    <row r="39" spans="2:57" x14ac:dyDescent="0.25">
      <c r="B39" s="138" t="s">
        <v>84</v>
      </c>
      <c r="C39" s="138"/>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J39" s="143"/>
      <c r="AK39" s="143"/>
      <c r="AL39" s="143"/>
      <c r="AM39" s="143"/>
      <c r="AN39" s="143"/>
      <c r="AO39" s="143"/>
      <c r="AP39" s="143"/>
      <c r="AQ39" s="143"/>
      <c r="AR39" s="143"/>
      <c r="AS39" s="538"/>
      <c r="AT39" s="538"/>
      <c r="AU39" s="143"/>
      <c r="AV39" s="143"/>
      <c r="AW39" s="143"/>
      <c r="AX39" s="143"/>
      <c r="AY39" s="143"/>
      <c r="AZ39" s="143"/>
      <c r="BA39" s="143"/>
      <c r="BB39" s="143"/>
      <c r="BC39" s="143"/>
      <c r="BD39" s="143"/>
      <c r="BE39" s="143"/>
    </row>
    <row r="40" spans="2:57" x14ac:dyDescent="0.25">
      <c r="B40" s="139" t="s">
        <v>86</v>
      </c>
      <c r="C40" s="139" t="s">
        <v>62</v>
      </c>
      <c r="D40" s="288" t="str">
        <f>IF(ISERROR(Haver_græsarealer!$H39),"",FIXED(Haver_græsarealer!$H39,1-INT(LOG10(ABS(Haver_græsarealer!$H39)))))</f>
        <v/>
      </c>
      <c r="E40" s="288" t="str">
        <f>IF(ISERROR('Centrale  bymiljøer'!$H39),"",FIXED('Centrale  bymiljøer'!$H39,1-INT(LOG10(ABS('Centrale  bymiljøer'!$H39)))))</f>
        <v/>
      </c>
      <c r="F40" s="288" t="str">
        <f>IF(ISERROR(Kunstgræsbaner!H44),"",FIXED(Kunstgræsbaner!H44,1-INT(LOG10(ABS(Kunstgræsbaner!H44)))))</f>
        <v>0,25</v>
      </c>
      <c r="G40" s="143"/>
      <c r="H40" s="288" t="str">
        <f>IF(ISERROR('Grønne tage'!H39),"",FIXED('Grønne tage'!H39,1-INT(LOG10(ABS('Grønne tage'!H39)))))</f>
        <v/>
      </c>
      <c r="I40" s="290" t="str">
        <f>IF(ISERROR('Tage med kobber'!H39),"",FIXED('Tage med kobber'!H39,1-INT(LOG10(ABS('Tage med kobber'!H39)))))</f>
        <v/>
      </c>
      <c r="J40" s="290" t="str">
        <f>IF(ISERROR('Tage med zink'!H39),"",FIXED('Tage med zink'!H39,1-INT(LOG10(ABS('Tage med zink'!H39)))))</f>
        <v/>
      </c>
      <c r="K40" s="290" t="str">
        <f>IF(ISERROR('Tage af andre materialer'!H39),"",FIXED('Tage af andre materialer'!H39,1-INT(LOG10(ABS('Tage af andre materialer'!H39)))))</f>
        <v/>
      </c>
      <c r="L40" s="143"/>
      <c r="M40" s="289" t="str">
        <f>IF(ISERROR('Veje (ADT &lt;500)'!H39),"",FIXED('Veje (ADT &lt;500)'!H39,1-INT(LOG10(ABS('Veje (ADT &lt;500)'!H39)))))</f>
        <v>0,25</v>
      </c>
      <c r="N40" s="289" t="str">
        <f>IF(ISERROR('Veje (ADT 500-5000)'!H39),"",FIXED('Veje (ADT 500-5000)'!H39,1-INT(LOG10(ABS('Veje (ADT 500-5000)'!H39)))))</f>
        <v>0,083</v>
      </c>
      <c r="O40" s="288" t="str">
        <f>IF(ISERROR('Veje (ADT 5000-15000)'!H39),"",FIXED('Veje (ADT 5000-15000)'!H39,1-INT(LOG10(ABS('Veje (ADT 5000-15000)'!H39)))))</f>
        <v/>
      </c>
      <c r="P40" s="288" t="str">
        <f>IF(ISERROR('Veje (ADT &gt; 15000)'!H39),"",FIXED('Veje (ADT &gt; 15000)'!H39,1-INT(LOG10(ABS('Veje (ADT &gt; 15000)'!H39)))))</f>
        <v>0,13</v>
      </c>
      <c r="Q40" s="143"/>
      <c r="R40" s="288" t="str">
        <f>IF(ISERROR('P-pladser'!H39),"",FIXED('P-pladser'!H39,1-INT(LOG10(ABS('P-pladser'!H39)))))</f>
        <v/>
      </c>
      <c r="S40" s="288" t="str">
        <f>IF(ISERROR('P-pladser lastbiler'!H39),"",FIXED('P-pladser lastbiler'!H39,1-INT(LOG10(ABS('P-pladser lastbiler'!H39)))))</f>
        <v/>
      </c>
      <c r="T40" s="143"/>
      <c r="U40" s="288" t="str">
        <f>IF(ISERROR(Industriområder!H39),"",FIXED(Industriområder!H39,1-INT(LOG10(ABS(Industriområder!H39)))))</f>
        <v>0,10</v>
      </c>
      <c r="V40" s="288" t="str">
        <f>IF(ISERROR(Oplagspladser_affaldssortering!H39),"",FIXED(Oplagspladser_affaldssortering!H39,1-INT(LOG10(ABS(Oplagspladser_affaldssortering!H39)))))</f>
        <v>5,6</v>
      </c>
      <c r="W40" s="143"/>
      <c r="X40" s="288" t="str">
        <f>IF(ISERROR(Boligområder_lav!H39),"",FIXED(Boligområder_lav!H39,1-INT(LOG10(ABS(Boligområder_lav!H39)))))</f>
        <v>0,25</v>
      </c>
      <c r="Y40" s="288" t="str">
        <f>IF(ISERROR(Boligområder_høj!H39),"",FIXED(Boligområder_høj!H39,1-INT(LOG10(ABS(Boligområder_høj!H39)))))</f>
        <v>0,24</v>
      </c>
      <c r="AJ40" s="288">
        <f>Haver_græsarealer!C39</f>
        <v>0</v>
      </c>
      <c r="AK40" s="288">
        <f>'Centrale  bymiljøer'!C39</f>
        <v>0</v>
      </c>
      <c r="AL40" s="288">
        <f>Kunstgræsbaner!C44</f>
        <v>25</v>
      </c>
      <c r="AM40" s="143"/>
      <c r="AN40" s="288">
        <f>'Grønne tage'!C39</f>
        <v>0</v>
      </c>
      <c r="AO40" s="290">
        <f>'Tage med kobber'!C39</f>
        <v>0</v>
      </c>
      <c r="AP40" s="290">
        <f>'Tage med zink'!C39</f>
        <v>0</v>
      </c>
      <c r="AQ40" s="290">
        <f>'Tage af andre materialer'!C39</f>
        <v>0</v>
      </c>
      <c r="AR40" s="143"/>
      <c r="AS40" s="290">
        <f>'Veje (ADT &lt;500)'!C39</f>
        <v>23</v>
      </c>
      <c r="AT40" s="290">
        <f>'Veje (ADT 500-5000)'!C39</f>
        <v>8</v>
      </c>
      <c r="AU40" s="288">
        <f>'Veje (ADT 5000-15000)'!C39</f>
        <v>0</v>
      </c>
      <c r="AV40" s="288">
        <f>'Veje (ADT &gt; 15000)'!C39</f>
        <v>9</v>
      </c>
      <c r="AW40" s="143"/>
      <c r="AX40" s="288">
        <f>'P-pladser'!C39</f>
        <v>0</v>
      </c>
      <c r="AY40" s="288">
        <f>'P-pladser lastbiler'!C39</f>
        <v>0</v>
      </c>
      <c r="AZ40" s="143"/>
      <c r="BA40" s="288">
        <f>Industriområder!C39</f>
        <v>1</v>
      </c>
      <c r="BB40" s="288">
        <f>Oplagspladser_affaldssortering!C39</f>
        <v>11</v>
      </c>
      <c r="BC40" s="143"/>
      <c r="BD40" s="288">
        <f>Boligområder_lav!C39</f>
        <v>49</v>
      </c>
      <c r="BE40" s="288">
        <f>Boligområder_høj!C39</f>
        <v>19</v>
      </c>
    </row>
    <row r="41" spans="2:57" x14ac:dyDescent="0.25">
      <c r="B41" s="139" t="s">
        <v>88</v>
      </c>
      <c r="C41" s="139" t="s">
        <v>62</v>
      </c>
      <c r="D41" s="288" t="str">
        <f>IF(ISERROR(Haver_græsarealer!$H40),"",FIXED(Haver_græsarealer!$H40,1-INT(LOG10(ABS(Haver_græsarealer!$H40)))))</f>
        <v/>
      </c>
      <c r="E41" s="288" t="str">
        <f>IF(ISERROR('Centrale  bymiljøer'!$H40),"",FIXED('Centrale  bymiljøer'!$H40,1-INT(LOG10(ABS('Centrale  bymiljøer'!$H40)))))</f>
        <v/>
      </c>
      <c r="F41" s="288" t="str">
        <f>IF(ISERROR(Kunstgræsbaner!H45),"",FIXED(Kunstgræsbaner!H45,1-INT(LOG10(ABS(Kunstgræsbaner!H45)))))</f>
        <v>0,050</v>
      </c>
      <c r="G41" s="143"/>
      <c r="H41" s="288" t="str">
        <f>IF(ISERROR('Grønne tage'!H40),"",FIXED('Grønne tage'!H40,1-INT(LOG10(ABS('Grønne tage'!H40)))))</f>
        <v/>
      </c>
      <c r="I41" s="290" t="str">
        <f>IF(ISERROR('Tage med kobber'!H40),"",FIXED('Tage med kobber'!H40,1-INT(LOG10(ABS('Tage med kobber'!H40)))))</f>
        <v/>
      </c>
      <c r="J41" s="290" t="str">
        <f>IF(ISERROR('Tage med zink'!H40),"",FIXED('Tage med zink'!H40,1-INT(LOG10(ABS('Tage med zink'!H40)))))</f>
        <v/>
      </c>
      <c r="K41" s="290" t="str">
        <f>IF(ISERROR('Tage af andre materialer'!H40),"",FIXED('Tage af andre materialer'!H40,1-INT(LOG10(ABS('Tage af andre materialer'!H40)))))</f>
        <v/>
      </c>
      <c r="L41" s="143"/>
      <c r="M41" s="289" t="str">
        <f>IF(ISERROR('Veje (ADT &lt;500)'!H40),"",FIXED('Veje (ADT &lt;500)'!H40,1-INT(LOG10(ABS('Veje (ADT &lt;500)'!H40)))))</f>
        <v>0,050</v>
      </c>
      <c r="N41" s="289" t="str">
        <f>IF(ISERROR('Veje (ADT 500-5000)'!H40),"",FIXED('Veje (ADT 500-5000)'!H40,1-INT(LOG10(ABS('Veje (ADT 500-5000)'!H40)))))</f>
        <v>0,050</v>
      </c>
      <c r="O41" s="288" t="str">
        <f>IF(ISERROR('Veje (ADT 5000-15000)'!H40),"",FIXED('Veje (ADT 5000-15000)'!H40,1-INT(LOG10(ABS('Veje (ADT 5000-15000)'!H40)))))</f>
        <v/>
      </c>
      <c r="P41" s="288" t="str">
        <f>IF(ISERROR('Veje (ADT &gt; 15000)'!H40),"",FIXED('Veje (ADT &gt; 15000)'!H40,1-INT(LOG10(ABS('Veje (ADT &gt; 15000)'!H40)))))</f>
        <v>0,050</v>
      </c>
      <c r="Q41" s="143"/>
      <c r="R41" s="288" t="str">
        <f>IF(ISERROR('P-pladser'!H40),"",FIXED('P-pladser'!H40,1-INT(LOG10(ABS('P-pladser'!H40)))))</f>
        <v/>
      </c>
      <c r="S41" s="288" t="str">
        <f>IF(ISERROR('P-pladser lastbiler'!H40),"",FIXED('P-pladser lastbiler'!H40,1-INT(LOG10(ABS('P-pladser lastbiler'!H40)))))</f>
        <v/>
      </c>
      <c r="T41" s="143"/>
      <c r="U41" s="288" t="str">
        <f>IF(ISERROR(Industriområder!H40),"",FIXED(Industriområder!H40,1-INT(LOG10(ABS(Industriområder!H40)))))</f>
        <v>0,10</v>
      </c>
      <c r="V41" s="288" t="str">
        <f>IF(ISERROR(Oplagspladser_affaldssortering!H40),"",FIXED(Oplagspladser_affaldssortering!H40,1-INT(LOG10(ABS(Oplagspladser_affaldssortering!H40)))))</f>
        <v>1,2</v>
      </c>
      <c r="W41" s="143"/>
      <c r="X41" s="288" t="str">
        <f>IF(ISERROR(Boligområder_lav!H40),"",FIXED(Boligområder_lav!H40,1-INT(LOG10(ABS(Boligområder_lav!H40)))))</f>
        <v>0,15</v>
      </c>
      <c r="Y41" s="288" t="str">
        <f>IF(ISERROR(Boligområder_høj!H40),"",FIXED(Boligområder_høj!H40,1-INT(LOG10(ABS(Boligområder_høj!H40)))))</f>
        <v>0,050</v>
      </c>
      <c r="AJ41" s="288">
        <f>Haver_græsarealer!C40</f>
        <v>0</v>
      </c>
      <c r="AK41" s="288">
        <f>'Centrale  bymiljøer'!C40</f>
        <v>0</v>
      </c>
      <c r="AL41" s="288">
        <f>Kunstgræsbaner!C45</f>
        <v>25</v>
      </c>
      <c r="AM41" s="143"/>
      <c r="AN41" s="288">
        <f>'Grønne tage'!C40</f>
        <v>0</v>
      </c>
      <c r="AO41" s="290">
        <f>'Tage med kobber'!C40</f>
        <v>0</v>
      </c>
      <c r="AP41" s="290">
        <f>'Tage med zink'!C40</f>
        <v>0</v>
      </c>
      <c r="AQ41" s="290">
        <f>'Tage af andre materialer'!C40</f>
        <v>0</v>
      </c>
      <c r="AR41" s="143"/>
      <c r="AS41" s="290">
        <f>'Veje (ADT &lt;500)'!C40</f>
        <v>23</v>
      </c>
      <c r="AT41" s="290">
        <f>'Veje (ADT 500-5000)'!C40</f>
        <v>8</v>
      </c>
      <c r="AU41" s="288">
        <f>'Veje (ADT 5000-15000)'!C40</f>
        <v>0</v>
      </c>
      <c r="AV41" s="288">
        <f>'Veje (ADT &gt; 15000)'!C40</f>
        <v>9</v>
      </c>
      <c r="AW41" s="143"/>
      <c r="AX41" s="288">
        <f>'P-pladser'!C40</f>
        <v>0</v>
      </c>
      <c r="AY41" s="288">
        <f>'P-pladser lastbiler'!C40</f>
        <v>0</v>
      </c>
      <c r="AZ41" s="143"/>
      <c r="BA41" s="288">
        <f>Industriområder!C40</f>
        <v>1</v>
      </c>
      <c r="BB41" s="288">
        <f>Oplagspladser_affaldssortering!C40</f>
        <v>11</v>
      </c>
      <c r="BC41" s="143"/>
      <c r="BD41" s="288">
        <f>Boligområder_lav!C40</f>
        <v>49</v>
      </c>
      <c r="BE41" s="288">
        <f>Boligområder_høj!C40</f>
        <v>19</v>
      </c>
    </row>
    <row r="42" spans="2:57" x14ac:dyDescent="0.25">
      <c r="B42" s="139" t="s">
        <v>89</v>
      </c>
      <c r="C42" s="139" t="s">
        <v>62</v>
      </c>
      <c r="D42" s="288" t="str">
        <f>IF(ISERROR(Haver_græsarealer!$H41),"",FIXED(Haver_græsarealer!$H41,1-INT(LOG10(ABS(Haver_græsarealer!$H41)))))</f>
        <v/>
      </c>
      <c r="E42" s="288" t="str">
        <f>IF(ISERROR('Centrale  bymiljøer'!$H41),"",FIXED('Centrale  bymiljøer'!$H41,1-INT(LOG10(ABS('Centrale  bymiljøer'!$H41)))))</f>
        <v/>
      </c>
      <c r="F42" s="288" t="str">
        <f>IF(ISERROR(Kunstgræsbaner!H46),"",FIXED(Kunstgræsbaner!H46,1-INT(LOG10(ABS(Kunstgræsbaner!H46)))))</f>
        <v>2,0</v>
      </c>
      <c r="G42" s="143"/>
      <c r="H42" s="288" t="str">
        <f>IF(ISERROR('Grønne tage'!H41),"",FIXED('Grønne tage'!H41,1-INT(LOG10(ABS('Grønne tage'!H41)))))</f>
        <v/>
      </c>
      <c r="I42" s="290" t="str">
        <f>IF(ISERROR('Tage med kobber'!H41),"",FIXED('Tage med kobber'!H41,1-INT(LOG10(ABS('Tage med kobber'!H41)))))</f>
        <v/>
      </c>
      <c r="J42" s="290" t="str">
        <f>IF(ISERROR('Tage med zink'!H41),"",FIXED('Tage med zink'!H41,1-INT(LOG10(ABS('Tage med zink'!H41)))))</f>
        <v/>
      </c>
      <c r="K42" s="290" t="str">
        <f>IF(ISERROR('Tage af andre materialer'!H41),"",FIXED('Tage af andre materialer'!H41,1-INT(LOG10(ABS('Tage af andre materialer'!H41)))))</f>
        <v/>
      </c>
      <c r="L42" s="143"/>
      <c r="M42" s="289" t="str">
        <f>IF(ISERROR('Veje (ADT &lt;500)'!H41),"",FIXED('Veje (ADT &lt;500)'!H41,1-INT(LOG10(ABS('Veje (ADT &lt;500)'!H41)))))</f>
        <v>2,9</v>
      </c>
      <c r="N42" s="289" t="str">
        <f>IF(ISERROR('Veje (ADT 500-5000)'!H41),"",FIXED('Veje (ADT 500-5000)'!H41,1-INT(LOG10(ABS('Veje (ADT 500-5000)'!H41)))))</f>
        <v>7,1</v>
      </c>
      <c r="O42" s="288" t="str">
        <f>IF(ISERROR('Veje (ADT 5000-15000)'!H41),"",FIXED('Veje (ADT 5000-15000)'!H41,1-INT(LOG10(ABS('Veje (ADT 5000-15000)'!H41)))))</f>
        <v>2,2</v>
      </c>
      <c r="P42" s="288" t="str">
        <f>IF(ISERROR('Veje (ADT &gt; 15000)'!H41),"",FIXED('Veje (ADT &gt; 15000)'!H41,1-INT(LOG10(ABS('Veje (ADT &gt; 15000)'!H41)))))</f>
        <v>5,6</v>
      </c>
      <c r="Q42" s="143"/>
      <c r="R42" s="288" t="str">
        <f>IF(ISERROR('P-pladser'!H41),"",FIXED('P-pladser'!H41,1-INT(LOG10(ABS('P-pladser'!H41)))))</f>
        <v>5,8</v>
      </c>
      <c r="S42" s="288" t="str">
        <f>IF(ISERROR('P-pladser lastbiler'!H41),"",FIXED('P-pladser lastbiler'!H41,1-INT(LOG10(ABS('P-pladser lastbiler'!H41)))))</f>
        <v/>
      </c>
      <c r="T42" s="143"/>
      <c r="U42" s="288" t="str">
        <f>IF(ISERROR(Industriområder!H41),"",FIXED(Industriområder!H41,1-INT(LOG10(ABS(Industriområder!H41)))))</f>
        <v>11</v>
      </c>
      <c r="V42" s="288" t="str">
        <f>IF(ISERROR(Oplagspladser_affaldssortering!H41),"",FIXED(Oplagspladser_affaldssortering!H41,1-INT(LOG10(ABS(Oplagspladser_affaldssortering!H41)))))</f>
        <v>37</v>
      </c>
      <c r="W42" s="143"/>
      <c r="X42" s="288" t="str">
        <f>IF(ISERROR(Boligområder_lav!H41),"",FIXED(Boligområder_lav!H41,1-INT(LOG10(ABS(Boligområder_lav!H41)))))</f>
        <v>1,2</v>
      </c>
      <c r="Y42" s="288" t="str">
        <f>IF(ISERROR(Boligområder_høj!H41),"",FIXED(Boligområder_høj!H41,1-INT(LOG10(ABS(Boligområder_høj!H41)))))</f>
        <v>6,6</v>
      </c>
      <c r="AJ42" s="288">
        <f>Haver_græsarealer!C41</f>
        <v>0</v>
      </c>
      <c r="AK42" s="288">
        <f>'Centrale  bymiljøer'!C41</f>
        <v>0</v>
      </c>
      <c r="AL42" s="288">
        <f>Kunstgræsbaner!C46</f>
        <v>60</v>
      </c>
      <c r="AM42" s="143"/>
      <c r="AN42" s="288">
        <f>'Grønne tage'!C41</f>
        <v>0</v>
      </c>
      <c r="AO42" s="290">
        <f>'Tage med kobber'!C41</f>
        <v>0</v>
      </c>
      <c r="AP42" s="290">
        <f>'Tage med zink'!C41</f>
        <v>0</v>
      </c>
      <c r="AQ42" s="290">
        <f>'Tage af andre materialer'!C41</f>
        <v>0</v>
      </c>
      <c r="AR42" s="143"/>
      <c r="AS42" s="290">
        <f>'Veje (ADT &lt;500)'!C41</f>
        <v>27</v>
      </c>
      <c r="AT42" s="290">
        <f>'Veje (ADT 500-5000)'!C41</f>
        <v>13</v>
      </c>
      <c r="AU42" s="288">
        <f>'Veje (ADT 5000-15000)'!C41</f>
        <v>3</v>
      </c>
      <c r="AV42" s="288">
        <f>'Veje (ADT &gt; 15000)'!C41</f>
        <v>9</v>
      </c>
      <c r="AW42" s="143"/>
      <c r="AX42" s="288">
        <f>'P-pladser'!C41</f>
        <v>2</v>
      </c>
      <c r="AY42" s="288">
        <f>'P-pladser lastbiler'!C41</f>
        <v>0</v>
      </c>
      <c r="AZ42" s="143"/>
      <c r="BA42" s="288">
        <f>Industriområder!C41</f>
        <v>2</v>
      </c>
      <c r="BB42" s="288">
        <f>Oplagspladser_affaldssortering!C41</f>
        <v>11</v>
      </c>
      <c r="BC42" s="143"/>
      <c r="BD42" s="288">
        <f>Boligområder_lav!C41</f>
        <v>65</v>
      </c>
      <c r="BE42" s="288">
        <f>Boligområder_høj!C41</f>
        <v>26</v>
      </c>
    </row>
    <row r="43" spans="2:57" x14ac:dyDescent="0.25">
      <c r="B43" s="139" t="s">
        <v>90</v>
      </c>
      <c r="C43" s="139" t="s">
        <v>62</v>
      </c>
      <c r="D43" s="288" t="str">
        <f>IF(ISERROR(Haver_græsarealer!$H42),"",FIXED(Haver_græsarealer!$H42,1-INT(LOG10(ABS(Haver_græsarealer!$H42)))))</f>
        <v/>
      </c>
      <c r="E43" s="288" t="str">
        <f>IF(ISERROR('Centrale  bymiljøer'!$H42),"",FIXED('Centrale  bymiljøer'!$H42,1-INT(LOG10(ABS('Centrale  bymiljøer'!$H42)))))</f>
        <v/>
      </c>
      <c r="F43" s="288" t="str">
        <f>IF(ISERROR(Kunstgræsbaner!H47),"",FIXED(Kunstgræsbaner!H47,1-INT(LOG10(ABS(Kunstgræsbaner!H47)))))</f>
        <v>0,050</v>
      </c>
      <c r="G43" s="143"/>
      <c r="H43" s="288" t="str">
        <f>IF(ISERROR('Grønne tage'!H42),"",FIXED('Grønne tage'!H42,1-INT(LOG10(ABS('Grønne tage'!H42)))))</f>
        <v/>
      </c>
      <c r="I43" s="290" t="str">
        <f>IF(ISERROR('Tage med kobber'!H42),"",FIXED('Tage med kobber'!H42,1-INT(LOG10(ABS('Tage med kobber'!H42)))))</f>
        <v/>
      </c>
      <c r="J43" s="290" t="str">
        <f>IF(ISERROR('Tage med zink'!H42),"",FIXED('Tage med zink'!H42,1-INT(LOG10(ABS('Tage med zink'!H42)))))</f>
        <v/>
      </c>
      <c r="K43" s="290" t="str">
        <f>IF(ISERROR('Tage af andre materialer'!H42),"",FIXED('Tage af andre materialer'!H42,1-INT(LOG10(ABS('Tage af andre materialer'!H42)))))</f>
        <v/>
      </c>
      <c r="L43" s="143"/>
      <c r="M43" s="289" t="str">
        <f>IF(ISERROR('Veje (ADT &lt;500)'!H42),"",FIXED('Veje (ADT &lt;500)'!H42,1-INT(LOG10(ABS('Veje (ADT &lt;500)'!H42)))))</f>
        <v>0,085</v>
      </c>
      <c r="N43" s="289" t="str">
        <f>IF(ISERROR('Veje (ADT 500-5000)'!H42),"",FIXED('Veje (ADT 500-5000)'!H42,1-INT(LOG10(ABS('Veje (ADT 500-5000)'!H42)))))</f>
        <v/>
      </c>
      <c r="O43" s="288" t="str">
        <f>IF(ISERROR('Veje (ADT 5000-15000)'!H42),"",FIXED('Veje (ADT 5000-15000)'!H42,1-INT(LOG10(ABS('Veje (ADT 5000-15000)'!H42)))))</f>
        <v/>
      </c>
      <c r="P43" s="288" t="str">
        <f>IF(ISERROR('Veje (ADT &gt; 15000)'!H42),"",FIXED('Veje (ADT &gt; 15000)'!H42,1-INT(LOG10(ABS('Veje (ADT &gt; 15000)'!H42)))))</f>
        <v/>
      </c>
      <c r="Q43" s="143"/>
      <c r="R43" s="288" t="str">
        <f>IF(ISERROR('P-pladser'!H42),"",FIXED('P-pladser'!H42,1-INT(LOG10(ABS('P-pladser'!H42)))))</f>
        <v/>
      </c>
      <c r="S43" s="288" t="str">
        <f>IF(ISERROR('P-pladser lastbiler'!H42),"",FIXED('P-pladser lastbiler'!H42,1-INT(LOG10(ABS('P-pladser lastbiler'!H42)))))</f>
        <v/>
      </c>
      <c r="T43" s="143"/>
      <c r="U43" s="288" t="str">
        <f>IF(ISERROR(Industriområder!H42),"",FIXED(Industriområder!H42,1-INT(LOG10(ABS(Industriområder!H42)))))</f>
        <v>0,10</v>
      </c>
      <c r="V43" s="288" t="str">
        <f>IF(ISERROR(Oplagspladser_affaldssortering!H42),"",FIXED(Oplagspladser_affaldssortering!H42,1-INT(LOG10(ABS(Oplagspladser_affaldssortering!H42)))))</f>
        <v>0,67</v>
      </c>
      <c r="W43" s="143"/>
      <c r="X43" s="288" t="str">
        <f>IF(ISERROR(Boligområder_lav!H42),"",FIXED(Boligområder_lav!H42,1-INT(LOG10(ABS(Boligområder_lav!H42)))))</f>
        <v>0,25</v>
      </c>
      <c r="Y43" s="288" t="str">
        <f>IF(ISERROR(Boligområder_høj!H42),"",FIXED(Boligområder_høj!H42,1-INT(LOG10(ABS(Boligområder_høj!H42)))))</f>
        <v>0,35</v>
      </c>
      <c r="AJ43" s="288">
        <f>Haver_græsarealer!C42</f>
        <v>0</v>
      </c>
      <c r="AK43" s="288">
        <f>'Centrale  bymiljøer'!C42</f>
        <v>0</v>
      </c>
      <c r="AL43" s="288">
        <f>Kunstgræsbaner!C47</f>
        <v>13</v>
      </c>
      <c r="AM43" s="143"/>
      <c r="AN43" s="288">
        <f>'Grønne tage'!C42</f>
        <v>0</v>
      </c>
      <c r="AO43" s="290">
        <f>'Tage med kobber'!C42</f>
        <v>0</v>
      </c>
      <c r="AP43" s="290">
        <f>'Tage med zink'!C42</f>
        <v>0</v>
      </c>
      <c r="AQ43" s="290">
        <f>'Tage af andre materialer'!C42</f>
        <v>0</v>
      </c>
      <c r="AR43" s="143"/>
      <c r="AS43" s="290">
        <f>'Veje (ADT &lt;500)'!C42</f>
        <v>15</v>
      </c>
      <c r="AT43" s="290">
        <f>'Veje (ADT 500-5000)'!C42</f>
        <v>0</v>
      </c>
      <c r="AU43" s="288">
        <f>'Veje (ADT 5000-15000)'!C42</f>
        <v>0</v>
      </c>
      <c r="AV43" s="288">
        <f>'Veje (ADT &gt; 15000)'!C42</f>
        <v>0</v>
      </c>
      <c r="AW43" s="143"/>
      <c r="AX43" s="288">
        <f>'P-pladser'!C42</f>
        <v>0</v>
      </c>
      <c r="AY43" s="288">
        <f>'P-pladser lastbiler'!C42</f>
        <v>0</v>
      </c>
      <c r="AZ43" s="143"/>
      <c r="BA43" s="288">
        <f>Industriområder!C42</f>
        <v>1</v>
      </c>
      <c r="BB43" s="288">
        <f>Oplagspladser_affaldssortering!C42</f>
        <v>2</v>
      </c>
      <c r="BC43" s="143"/>
      <c r="BD43" s="288">
        <f>Boligområder_lav!C42</f>
        <v>40</v>
      </c>
      <c r="BE43" s="288">
        <f>Boligområder_høj!C42</f>
        <v>13</v>
      </c>
    </row>
    <row r="44" spans="2:57" x14ac:dyDescent="0.25">
      <c r="B44" s="139"/>
      <c r="C44" s="139"/>
      <c r="Z44" s="143"/>
      <c r="AA44" s="143"/>
      <c r="AB44" s="143"/>
      <c r="AC44" s="143"/>
      <c r="AS44" s="537"/>
      <c r="AT44" s="537"/>
    </row>
    <row r="45" spans="2:57" x14ac:dyDescent="0.25">
      <c r="B45" s="138" t="s">
        <v>91</v>
      </c>
      <c r="C45" s="138"/>
      <c r="Z45" s="143"/>
      <c r="AA45" s="143"/>
      <c r="AB45" s="143"/>
      <c r="AC45" s="143"/>
      <c r="AS45" s="537"/>
      <c r="AT45" s="537"/>
    </row>
    <row r="46" spans="2:57" x14ac:dyDescent="0.25">
      <c r="B46" s="139" t="s">
        <v>92</v>
      </c>
      <c r="C46" s="139" t="s">
        <v>62</v>
      </c>
      <c r="D46" s="288" t="str">
        <f>IF(ISERROR(Haver_græsarealer!$H45),"",FIXED(Haver_græsarealer!$H45,1-INT(LOG10(ABS(Haver_græsarealer!$H45)))))</f>
        <v/>
      </c>
      <c r="E46" s="288" t="str">
        <f>IF(ISERROR('Centrale  bymiljøer'!$H45),"",FIXED('Centrale  bymiljøer'!$H45,1-INT(LOG10(ABS('Centrale  bymiljøer'!$H45)))))</f>
        <v/>
      </c>
      <c r="F46" s="288" t="str">
        <f>IF(ISERROR(Kunstgræsbaner!H50),"",FIXED(Kunstgræsbaner!H50,1-INT(LOG10(ABS(Kunstgræsbaner!H50)))))</f>
        <v>0,024</v>
      </c>
      <c r="G46" s="143"/>
      <c r="H46" s="288" t="str">
        <f>IF(ISERROR('Grønne tage'!H45),"",FIXED('Grønne tage'!H45,1-INT(LOG10(ABS('Grønne tage'!H45)))))</f>
        <v/>
      </c>
      <c r="I46" s="290" t="str">
        <f>IF(ISERROR('Tage med kobber'!H45),"",FIXED('Tage med kobber'!H45,1-INT(LOG10(ABS('Tage med kobber'!H45)))))</f>
        <v/>
      </c>
      <c r="J46" s="290" t="str">
        <f>IF(ISERROR('Tage med zink'!H45),"",FIXED('Tage med zink'!H45,1-INT(LOG10(ABS('Tage med zink'!H45)))))</f>
        <v/>
      </c>
      <c r="K46" s="290" t="str">
        <f>IF(ISERROR('Tage af andre materialer'!H45),"",FIXED('Tage af andre materialer'!H45,1-INT(LOG10(ABS('Tage af andre materialer'!H45)))))</f>
        <v/>
      </c>
      <c r="L46" s="143"/>
      <c r="M46" s="289" t="str">
        <f>IF(ISERROR('Veje (ADT &lt;500)'!H45),"",FIXED('Veje (ADT &lt;500)'!H45,1-INT(LOG10(ABS('Veje (ADT &lt;500)'!H45)))))</f>
        <v>1,4</v>
      </c>
      <c r="N46" s="289" t="str">
        <f>IF(ISERROR('Veje (ADT 500-5000)'!H45),"",FIXED('Veje (ADT 500-5000)'!H45,1-INT(LOG10(ABS('Veje (ADT 500-5000)'!H45)))))</f>
        <v>1,2</v>
      </c>
      <c r="O46" s="288" t="str">
        <f>IF(ISERROR('Veje (ADT 5000-15000)'!H45),"",FIXED('Veje (ADT 5000-15000)'!H45,1-INT(LOG10(ABS('Veje (ADT 5000-15000)'!H45)))))</f>
        <v>2,4</v>
      </c>
      <c r="P46" s="288" t="str">
        <f>IF(ISERROR('Veje (ADT &gt; 15000)'!H45),"",FIXED('Veje (ADT &gt; 15000)'!H45,1-INT(LOG10(ABS('Veje (ADT &gt; 15000)'!H45)))))</f>
        <v/>
      </c>
      <c r="Q46" s="143"/>
      <c r="R46" s="288" t="str">
        <f>IF(ISERROR('P-pladser'!H45),"",FIXED('P-pladser'!H45,1-INT(LOG10(ABS('P-pladser'!H45)))))</f>
        <v>1,1</v>
      </c>
      <c r="S46" s="288" t="str">
        <f>IF(ISERROR('P-pladser lastbiler'!H45),"",FIXED('P-pladser lastbiler'!H45,1-INT(LOG10(ABS('P-pladser lastbiler'!H45)))))</f>
        <v/>
      </c>
      <c r="T46" s="143"/>
      <c r="U46" s="288" t="str">
        <f>IF(ISERROR(Industriområder!H45),"",FIXED(Industriområder!H45,1-INT(LOG10(ABS(Industriområder!H45)))))</f>
        <v>0,16</v>
      </c>
      <c r="V46" s="288" t="str">
        <f>IF(ISERROR(Oplagspladser_affaldssortering!H45),"",FIXED(Oplagspladser_affaldssortering!H45,1-INT(LOG10(ABS(Oplagspladser_affaldssortering!H45)))))</f>
        <v>8,4</v>
      </c>
      <c r="W46" s="143"/>
      <c r="X46" s="288" t="str">
        <f>IF(ISERROR(Boligområder_lav!H45),"",FIXED(Boligområder_lav!H45,1-INT(LOG10(ABS(Boligområder_lav!H45)))))</f>
        <v>0,13</v>
      </c>
      <c r="Y46" s="288" t="str">
        <f>IF(ISERROR(Boligområder_høj!H45),"",FIXED(Boligområder_høj!H45,1-INT(LOG10(ABS(Boligområder_høj!H45)))))</f>
        <v>0,40</v>
      </c>
      <c r="AJ46" s="288">
        <f>Haver_græsarealer!C45</f>
        <v>0</v>
      </c>
      <c r="AK46" s="288">
        <f>'Centrale  bymiljøer'!C45</f>
        <v>0</v>
      </c>
      <c r="AL46" s="288">
        <f>Kunstgræsbaner!C50</f>
        <v>2</v>
      </c>
      <c r="AM46" s="143"/>
      <c r="AN46" s="288">
        <f>'Grønne tage'!C45</f>
        <v>0</v>
      </c>
      <c r="AO46" s="290">
        <f>'Tage med kobber'!C45</f>
        <v>0</v>
      </c>
      <c r="AP46" s="290">
        <f>'Tage med zink'!C45</f>
        <v>0</v>
      </c>
      <c r="AQ46" s="290">
        <f>'Tage af andre materialer'!C45</f>
        <v>0</v>
      </c>
      <c r="AR46" s="143"/>
      <c r="AS46" s="290">
        <f>'Veje (ADT &lt;500)'!C45</f>
        <v>9</v>
      </c>
      <c r="AT46" s="290">
        <f>'Veje (ADT 500-5000)'!C45</f>
        <v>10</v>
      </c>
      <c r="AU46" s="288">
        <f>'Veje (ADT 5000-15000)'!C45</f>
        <v>9</v>
      </c>
      <c r="AV46" s="288">
        <f>'Veje (ADT &gt; 15000)'!C45</f>
        <v>0</v>
      </c>
      <c r="AW46" s="143"/>
      <c r="AX46" s="288">
        <f>'P-pladser'!C45</f>
        <v>2</v>
      </c>
      <c r="AY46" s="288">
        <f>'P-pladser lastbiler'!C45</f>
        <v>0</v>
      </c>
      <c r="AZ46" s="143"/>
      <c r="BA46" s="288">
        <f>Industriområder!C45</f>
        <v>1</v>
      </c>
      <c r="BB46" s="288">
        <f>Oplagspladser_affaldssortering!C45</f>
        <v>2</v>
      </c>
      <c r="BC46" s="143"/>
      <c r="BD46" s="288">
        <f>Boligområder_lav!C45</f>
        <v>59</v>
      </c>
      <c r="BE46" s="288">
        <f>Boligområder_høj!C45</f>
        <v>25</v>
      </c>
    </row>
    <row r="47" spans="2:57" x14ac:dyDescent="0.25">
      <c r="B47" s="139"/>
      <c r="C47" s="139"/>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row>
    <row r="48" spans="2:57" x14ac:dyDescent="0.25">
      <c r="B48" s="138" t="s">
        <v>93</v>
      </c>
      <c r="C48" s="138"/>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row>
    <row r="49" spans="2:57" x14ac:dyDescent="0.25">
      <c r="B49" s="139" t="s">
        <v>95</v>
      </c>
      <c r="C49" s="139" t="s">
        <v>62</v>
      </c>
      <c r="D49" s="288" t="str">
        <f>IF(ISERROR(Haver_græsarealer!$H48),"",FIXED(Haver_græsarealer!$H48,1-INT(LOG10(ABS(Haver_græsarealer!$H48)))))</f>
        <v/>
      </c>
      <c r="E49" s="288" t="str">
        <f>IF(ISERROR('Centrale  bymiljøer'!$H48),"",FIXED('Centrale  bymiljøer'!$H48,1-INT(LOG10(ABS('Centrale  bymiljøer'!$H48)))))</f>
        <v/>
      </c>
      <c r="F49" s="288" t="str">
        <f>IF(ISERROR(Kunstgræsbaner!H53),"",FIXED(Kunstgræsbaner!H53,1-INT(LOG10(ABS(Kunstgræsbaner!H53)))))</f>
        <v/>
      </c>
      <c r="G49" s="143"/>
      <c r="H49" s="288" t="str">
        <f>IF(ISERROR('Grønne tage'!H48),"",FIXED('Grønne tage'!H48,1-INT(LOG10(ABS('Grønne tage'!H48)))))</f>
        <v/>
      </c>
      <c r="I49" s="290" t="str">
        <f>IF(ISERROR('Tage med kobber'!H48),"",FIXED('Tage med kobber'!H48,1-INT(LOG10(ABS('Tage med kobber'!H48)))))</f>
        <v/>
      </c>
      <c r="J49" s="290" t="str">
        <f>IF(ISERROR('Tage med zink'!H48),"",FIXED('Tage med zink'!H48,1-INT(LOG10(ABS('Tage med zink'!H48)))))</f>
        <v/>
      </c>
      <c r="K49" s="290" t="str">
        <f>IF(ISERROR('Tage af andre materialer'!H48),"",FIXED('Tage af andre materialer'!H48,1-INT(LOG10(ABS('Tage af andre materialer'!H48)))))</f>
        <v/>
      </c>
      <c r="L49" s="143"/>
      <c r="M49" s="289" t="str">
        <f>IF(ISERROR('Veje (ADT &lt;500)'!H48),"",FIXED('Veje (ADT &lt;500)'!H48,1-INT(LOG10(ABS('Veje (ADT &lt;500)'!H48)))))</f>
        <v/>
      </c>
      <c r="N49" s="289" t="str">
        <f>IF(ISERROR('Veje (ADT 500-5000)'!H48),"",FIXED('Veje (ADT 500-5000)'!H48,1-INT(LOG10(ABS('Veje (ADT 500-5000)'!H48)))))</f>
        <v/>
      </c>
      <c r="O49" s="288" t="str">
        <f>IF(ISERROR('Veje (ADT 5000-15000)'!H48),"",FIXED('Veje (ADT 5000-15000)'!H48,1-INT(LOG10(ABS('Veje (ADT 5000-15000)'!H48)))))</f>
        <v/>
      </c>
      <c r="P49" s="288" t="str">
        <f>IF(ISERROR('Veje (ADT &gt; 15000)'!H48),"",FIXED('Veje (ADT &gt; 15000)'!H48,1-INT(LOG10(ABS('Veje (ADT &gt; 15000)'!H48)))))</f>
        <v/>
      </c>
      <c r="Q49" s="143"/>
      <c r="R49" s="288" t="str">
        <f>IF(ISERROR('P-pladser'!H48),"",FIXED('P-pladser'!H48,1-INT(LOG10(ABS('P-pladser'!H48)))))</f>
        <v/>
      </c>
      <c r="S49" s="288" t="str">
        <f>IF(ISERROR('P-pladser lastbiler'!H48),"",FIXED('P-pladser lastbiler'!H48,1-INT(LOG10(ABS('P-pladser lastbiler'!H48)))))</f>
        <v/>
      </c>
      <c r="T49" s="143"/>
      <c r="U49" s="288" t="str">
        <f>IF(ISERROR(Industriområder!H48),"",FIXED(Industriområder!H48,1-INT(LOG10(ABS(Industriområder!H48)))))</f>
        <v/>
      </c>
      <c r="V49" s="288" t="str">
        <f>IF(ISERROR(Oplagspladser_affaldssortering!H48),"",FIXED(Oplagspladser_affaldssortering!H48,1-INT(LOG10(ABS(Oplagspladser_affaldssortering!H48)))))</f>
        <v/>
      </c>
      <c r="W49" s="143"/>
      <c r="X49" s="288" t="str">
        <f>IF(ISERROR(Boligområder_lav!H48),"",FIXED(Boligområder_lav!H48,1-INT(LOG10(ABS(Boligområder_lav!H48)))))</f>
        <v>0,0050</v>
      </c>
      <c r="Y49" s="288" t="str">
        <f>IF(ISERROR(Boligområder_høj!H48),"",FIXED(Boligområder_høj!H48,1-INT(LOG10(ABS(Boligområder_høj!H48)))))</f>
        <v>0,060</v>
      </c>
      <c r="AJ49" s="288">
        <f>Haver_græsarealer!C48</f>
        <v>0</v>
      </c>
      <c r="AK49" s="288">
        <f>'Centrale  bymiljøer'!C48</f>
        <v>0</v>
      </c>
      <c r="AL49" s="288">
        <f>Kunstgræsbaner!C53</f>
        <v>0</v>
      </c>
      <c r="AM49" s="143"/>
      <c r="AN49" s="288">
        <f>'Grønne tage'!C48</f>
        <v>0</v>
      </c>
      <c r="AO49" s="290">
        <f>'Tage med kobber'!C48</f>
        <v>0</v>
      </c>
      <c r="AP49" s="290">
        <f>'Tage med zink'!C48</f>
        <v>0</v>
      </c>
      <c r="AQ49" s="290">
        <f>'Tage af andre materialer'!C48</f>
        <v>0</v>
      </c>
      <c r="AR49" s="143"/>
      <c r="AS49" s="290">
        <f>'Veje (ADT &lt;500)'!C48</f>
        <v>0</v>
      </c>
      <c r="AT49" s="290">
        <f>'Veje (ADT 500-5000)'!C48</f>
        <v>0</v>
      </c>
      <c r="AU49" s="288">
        <f>'Veje (ADT 5000-15000)'!C48</f>
        <v>0</v>
      </c>
      <c r="AV49" s="288">
        <f>'Veje (ADT &gt; 15000)'!C48</f>
        <v>0</v>
      </c>
      <c r="AW49" s="143"/>
      <c r="AX49" s="288">
        <f>'P-pladser'!C48</f>
        <v>0</v>
      </c>
      <c r="AY49" s="288">
        <f>'P-pladser lastbiler'!C48</f>
        <v>0</v>
      </c>
      <c r="AZ49" s="143"/>
      <c r="BA49" s="288">
        <f>Industriområder!C48</f>
        <v>0</v>
      </c>
      <c r="BB49" s="288">
        <f>Oplagspladser_affaldssortering!C48</f>
        <v>0</v>
      </c>
      <c r="BC49" s="143"/>
      <c r="BD49" s="288">
        <f>Boligområder_lav!C48</f>
        <v>47</v>
      </c>
      <c r="BE49" s="288">
        <f>Boligområder_høj!C48</f>
        <v>18</v>
      </c>
    </row>
    <row r="50" spans="2:57" x14ac:dyDescent="0.25">
      <c r="B50" s="139" t="s">
        <v>96</v>
      </c>
      <c r="C50" s="139" t="s">
        <v>62</v>
      </c>
      <c r="D50" s="288" t="str">
        <f>IF(ISERROR(Haver_græsarealer!$H49),"",FIXED(Haver_græsarealer!$H49,1-INT(LOG10(ABS(Haver_græsarealer!$H49)))))</f>
        <v/>
      </c>
      <c r="E50" s="288" t="str">
        <f>IF(ISERROR('Centrale  bymiljøer'!$H49),"",FIXED('Centrale  bymiljøer'!$H49,1-INT(LOG10(ABS('Centrale  bymiljøer'!$H49)))))</f>
        <v/>
      </c>
      <c r="F50" s="288" t="str">
        <f>IF(ISERROR(Kunstgræsbaner!H54),"",FIXED(Kunstgræsbaner!H54,1-INT(LOG10(ABS(Kunstgræsbaner!H54)))))</f>
        <v/>
      </c>
      <c r="G50" s="143"/>
      <c r="H50" s="288" t="str">
        <f>IF(ISERROR('Grønne tage'!H49),"",FIXED('Grønne tage'!H49,1-INT(LOG10(ABS('Grønne tage'!H49)))))</f>
        <v/>
      </c>
      <c r="I50" s="290" t="str">
        <f>IF(ISERROR('Tage med kobber'!H49),"",FIXED('Tage med kobber'!H49,1-INT(LOG10(ABS('Tage med kobber'!H49)))))</f>
        <v/>
      </c>
      <c r="J50" s="290" t="str">
        <f>IF(ISERROR('Tage med zink'!H49),"",FIXED('Tage med zink'!H49,1-INT(LOG10(ABS('Tage med zink'!H49)))))</f>
        <v/>
      </c>
      <c r="K50" s="290" t="str">
        <f>IF(ISERROR('Tage af andre materialer'!H49),"",FIXED('Tage af andre materialer'!H49,1-INT(LOG10(ABS('Tage af andre materialer'!H49)))))</f>
        <v/>
      </c>
      <c r="L50" s="143"/>
      <c r="M50" s="289" t="str">
        <f>IF(ISERROR('Veje (ADT &lt;500)'!H49),"",FIXED('Veje (ADT &lt;500)'!H49,1-INT(LOG10(ABS('Veje (ADT &lt;500)'!H49)))))</f>
        <v/>
      </c>
      <c r="N50" s="289" t="str">
        <f>IF(ISERROR('Veje (ADT 500-5000)'!H49),"",FIXED('Veje (ADT 500-5000)'!H49,1-INT(LOG10(ABS('Veje (ADT 500-5000)'!H49)))))</f>
        <v/>
      </c>
      <c r="O50" s="288" t="str">
        <f>IF(ISERROR('Veje (ADT 5000-15000)'!H49),"",FIXED('Veje (ADT 5000-15000)'!H49,1-INT(LOG10(ABS('Veje (ADT 5000-15000)'!H49)))))</f>
        <v/>
      </c>
      <c r="P50" s="288" t="str">
        <f>IF(ISERROR('Veje (ADT &gt; 15000)'!H49),"",FIXED('Veje (ADT &gt; 15000)'!H49,1-INT(LOG10(ABS('Veje (ADT &gt; 15000)'!H49)))))</f>
        <v/>
      </c>
      <c r="Q50" s="143"/>
      <c r="R50" s="288" t="str">
        <f>IF(ISERROR('P-pladser'!H49),"",FIXED('P-pladser'!H49,1-INT(LOG10(ABS('P-pladser'!H49)))))</f>
        <v/>
      </c>
      <c r="S50" s="288" t="str">
        <f>IF(ISERROR('P-pladser lastbiler'!H49),"",FIXED('P-pladser lastbiler'!H49,1-INT(LOG10(ABS('P-pladser lastbiler'!H49)))))</f>
        <v/>
      </c>
      <c r="T50" s="143"/>
      <c r="U50" s="288" t="str">
        <f>IF(ISERROR(Industriområder!H49),"",FIXED(Industriområder!H49,1-INT(LOG10(ABS(Industriområder!H49)))))</f>
        <v/>
      </c>
      <c r="V50" s="288" t="str">
        <f>IF(ISERROR(Oplagspladser_affaldssortering!H49),"",FIXED(Oplagspladser_affaldssortering!H49,1-INT(LOG10(ABS(Oplagspladser_affaldssortering!H49)))))</f>
        <v/>
      </c>
      <c r="W50" s="143"/>
      <c r="X50" s="288" t="str">
        <f>IF(ISERROR(Boligområder_lav!H49),"",FIXED(Boligområder_lav!H49,1-INT(LOG10(ABS(Boligområder_lav!H49)))))</f>
        <v/>
      </c>
      <c r="Y50" s="288" t="str">
        <f>IF(ISERROR(Boligområder_høj!H49),"",FIXED(Boligområder_høj!H49,1-INT(LOG10(ABS(Boligområder_høj!H49)))))</f>
        <v>0,010</v>
      </c>
      <c r="AJ50" s="288">
        <f>Haver_græsarealer!C49</f>
        <v>0</v>
      </c>
      <c r="AK50" s="288">
        <f>'Centrale  bymiljøer'!C49</f>
        <v>0</v>
      </c>
      <c r="AL50" s="288">
        <f>Kunstgræsbaner!C54</f>
        <v>0</v>
      </c>
      <c r="AM50" s="143"/>
      <c r="AN50" s="288">
        <f>'Grønne tage'!C49</f>
        <v>0</v>
      </c>
      <c r="AO50" s="290">
        <f>'Tage med kobber'!C49</f>
        <v>0</v>
      </c>
      <c r="AP50" s="290">
        <f>'Tage med zink'!C49</f>
        <v>0</v>
      </c>
      <c r="AQ50" s="290">
        <f>'Tage af andre materialer'!C49</f>
        <v>0</v>
      </c>
      <c r="AR50" s="143"/>
      <c r="AS50" s="290">
        <f>'Veje (ADT &lt;500)'!C49</f>
        <v>0</v>
      </c>
      <c r="AT50" s="290">
        <f>'Veje (ADT 500-5000)'!C49</f>
        <v>0</v>
      </c>
      <c r="AU50" s="288">
        <f>'Veje (ADT 5000-15000)'!C49</f>
        <v>0</v>
      </c>
      <c r="AV50" s="288">
        <f>'Veje (ADT &gt; 15000)'!C49</f>
        <v>0</v>
      </c>
      <c r="AW50" s="143"/>
      <c r="AX50" s="288">
        <f>'P-pladser'!C49</f>
        <v>0</v>
      </c>
      <c r="AY50" s="288">
        <f>'P-pladser lastbiler'!C49</f>
        <v>0</v>
      </c>
      <c r="AZ50" s="143"/>
      <c r="BA50" s="288">
        <f>Industriområder!C49</f>
        <v>0</v>
      </c>
      <c r="BB50" s="288">
        <f>Oplagspladser_affaldssortering!C49</f>
        <v>0</v>
      </c>
      <c r="BC50" s="143"/>
      <c r="BD50" s="288">
        <f>Boligområder_lav!C49</f>
        <v>0</v>
      </c>
      <c r="BE50" s="288">
        <f>Boligområder_høj!C49</f>
        <v>2</v>
      </c>
    </row>
    <row r="51" spans="2:57" x14ac:dyDescent="0.25">
      <c r="B51" s="139" t="s">
        <v>98</v>
      </c>
      <c r="C51" s="139" t="s">
        <v>62</v>
      </c>
      <c r="D51" s="288" t="str">
        <f>IF(ISERROR(Haver_græsarealer!$H50),"",FIXED(Haver_græsarealer!$H50,1-INT(LOG10(ABS(Haver_græsarealer!$H50)))))</f>
        <v/>
      </c>
      <c r="E51" s="288" t="str">
        <f>IF(ISERROR('Centrale  bymiljøer'!$H50),"",FIXED('Centrale  bymiljøer'!$H50,1-INT(LOG10(ABS('Centrale  bymiljøer'!$H50)))))</f>
        <v/>
      </c>
      <c r="F51" s="288" t="str">
        <f>IF(ISERROR(Kunstgræsbaner!H55),"",FIXED(Kunstgræsbaner!H55,1-INT(LOG10(ABS(Kunstgræsbaner!H55)))))</f>
        <v/>
      </c>
      <c r="G51" s="143"/>
      <c r="H51" s="288" t="str">
        <f>IF(ISERROR('Grønne tage'!H50),"",FIXED('Grønne tage'!H50,1-INT(LOG10(ABS('Grønne tage'!H50)))))</f>
        <v/>
      </c>
      <c r="I51" s="290" t="str">
        <f>IF(ISERROR('Tage med kobber'!H50),"",FIXED('Tage med kobber'!H50,1-INT(LOG10(ABS('Tage med kobber'!H50)))))</f>
        <v/>
      </c>
      <c r="J51" s="290" t="str">
        <f>IF(ISERROR('Tage med zink'!H50),"",FIXED('Tage med zink'!H50,1-INT(LOG10(ABS('Tage med zink'!H50)))))</f>
        <v/>
      </c>
      <c r="K51" s="290" t="str">
        <f>IF(ISERROR('Tage af andre materialer'!H50),"",FIXED('Tage af andre materialer'!H50,1-INT(LOG10(ABS('Tage af andre materialer'!H50)))))</f>
        <v/>
      </c>
      <c r="L51" s="143"/>
      <c r="M51" s="289" t="str">
        <f>IF(ISERROR('Veje (ADT &lt;500)'!H50),"",FIXED('Veje (ADT &lt;500)'!H50,1-INT(LOG10(ABS('Veje (ADT &lt;500)'!H50)))))</f>
        <v/>
      </c>
      <c r="N51" s="289" t="str">
        <f>IF(ISERROR('Veje (ADT 500-5000)'!H50),"",FIXED('Veje (ADT 500-5000)'!H50,1-INT(LOG10(ABS('Veje (ADT 500-5000)'!H50)))))</f>
        <v/>
      </c>
      <c r="O51" s="288" t="str">
        <f>IF(ISERROR('Veje (ADT 5000-15000)'!H50),"",FIXED('Veje (ADT 5000-15000)'!H50,1-INT(LOG10(ABS('Veje (ADT 5000-15000)'!H50)))))</f>
        <v/>
      </c>
      <c r="P51" s="288" t="str">
        <f>IF(ISERROR('Veje (ADT &gt; 15000)'!H50),"",FIXED('Veje (ADT &gt; 15000)'!H50,1-INT(LOG10(ABS('Veje (ADT &gt; 15000)'!H50)))))</f>
        <v/>
      </c>
      <c r="Q51" s="143"/>
      <c r="R51" s="288" t="str">
        <f>IF(ISERROR('P-pladser'!H50),"",FIXED('P-pladser'!H50,1-INT(LOG10(ABS('P-pladser'!H50)))))</f>
        <v/>
      </c>
      <c r="S51" s="288" t="str">
        <f>IF(ISERROR('P-pladser lastbiler'!H50),"",FIXED('P-pladser lastbiler'!H50,1-INT(LOG10(ABS('P-pladser lastbiler'!H50)))))</f>
        <v/>
      </c>
      <c r="T51" s="143"/>
      <c r="U51" s="288" t="str">
        <f>IF(ISERROR(Industriområder!H50),"",FIXED(Industriområder!H50,1-INT(LOG10(ABS(Industriområder!H50)))))</f>
        <v/>
      </c>
      <c r="V51" s="288" t="str">
        <f>IF(ISERROR(Oplagspladser_affaldssortering!H50),"",FIXED(Oplagspladser_affaldssortering!H50,1-INT(LOG10(ABS(Oplagspladser_affaldssortering!H50)))))</f>
        <v>1,9</v>
      </c>
      <c r="W51" s="143"/>
      <c r="X51" s="288" t="str">
        <f>IF(ISERROR(Boligområder_lav!H50),"",FIXED(Boligområder_lav!H50,1-INT(LOG10(ABS(Boligområder_lav!H50)))))</f>
        <v>0,026</v>
      </c>
      <c r="Y51" s="288" t="str">
        <f>IF(ISERROR(Boligområder_høj!H50),"",FIXED(Boligområder_høj!H50,1-INT(LOG10(ABS(Boligområder_høj!H50)))))</f>
        <v>0,038</v>
      </c>
      <c r="AJ51" s="288">
        <f>Haver_græsarealer!C50</f>
        <v>0</v>
      </c>
      <c r="AK51" s="288">
        <f>'Centrale  bymiljøer'!C50</f>
        <v>0</v>
      </c>
      <c r="AL51" s="288">
        <f>Kunstgræsbaner!C55</f>
        <v>0</v>
      </c>
      <c r="AM51" s="143"/>
      <c r="AN51" s="288">
        <f>'Grønne tage'!C50</f>
        <v>0</v>
      </c>
      <c r="AO51" s="290">
        <f>'Tage med kobber'!C50</f>
        <v>0</v>
      </c>
      <c r="AP51" s="290">
        <f>'Tage med zink'!C50</f>
        <v>0</v>
      </c>
      <c r="AQ51" s="290">
        <f>'Tage af andre materialer'!C50</f>
        <v>0</v>
      </c>
      <c r="AR51" s="143"/>
      <c r="AS51" s="290">
        <f>'Veje (ADT &lt;500)'!C50</f>
        <v>0</v>
      </c>
      <c r="AT51" s="290">
        <f>'Veje (ADT 500-5000)'!C50</f>
        <v>0</v>
      </c>
      <c r="AU51" s="288">
        <f>'Veje (ADT 5000-15000)'!C50</f>
        <v>0</v>
      </c>
      <c r="AV51" s="288">
        <f>'Veje (ADT &gt; 15000)'!C50</f>
        <v>0</v>
      </c>
      <c r="AW51" s="143"/>
      <c r="AX51" s="288">
        <f>'P-pladser'!C50</f>
        <v>0</v>
      </c>
      <c r="AY51" s="288">
        <f>'P-pladser lastbiler'!C50</f>
        <v>0</v>
      </c>
      <c r="AZ51" s="143"/>
      <c r="BA51" s="288">
        <f>Industriområder!C50</f>
        <v>0</v>
      </c>
      <c r="BB51" s="288">
        <f>Oplagspladser_affaldssortering!C50</f>
        <v>3</v>
      </c>
      <c r="BC51" s="143"/>
      <c r="BD51" s="288">
        <f>Boligområder_lav!C50</f>
        <v>47</v>
      </c>
      <c r="BE51" s="288">
        <f>Boligområder_høj!C50</f>
        <v>18</v>
      </c>
    </row>
    <row r="52" spans="2:57" x14ac:dyDescent="0.25">
      <c r="B52" s="139" t="s">
        <v>99</v>
      </c>
      <c r="C52" s="139" t="s">
        <v>62</v>
      </c>
      <c r="D52" s="288" t="str">
        <f>IF(ISERROR(Haver_græsarealer!$H51),"",FIXED(Haver_græsarealer!$H51,1-INT(LOG10(ABS(Haver_græsarealer!$H51)))))</f>
        <v/>
      </c>
      <c r="E52" s="288" t="str">
        <f>IF(ISERROR('Centrale  bymiljøer'!$H51),"",FIXED('Centrale  bymiljøer'!$H51,1-INT(LOG10(ABS('Centrale  bymiljøer'!$H51)))))</f>
        <v/>
      </c>
      <c r="F52" s="288" t="str">
        <f>IF(ISERROR(Kunstgræsbaner!H56),"",FIXED(Kunstgræsbaner!H56,1-INT(LOG10(ABS(Kunstgræsbaner!H56)))))</f>
        <v/>
      </c>
      <c r="G52" s="143"/>
      <c r="H52" s="288" t="str">
        <f>IF(ISERROR('Grønne tage'!H51),"",FIXED('Grønne tage'!H51,1-INT(LOG10(ABS('Grønne tage'!H51)))))</f>
        <v/>
      </c>
      <c r="I52" s="290" t="str">
        <f>IF(ISERROR('Tage med kobber'!H51),"",FIXED('Tage med kobber'!H51,1-INT(LOG10(ABS('Tage med kobber'!H51)))))</f>
        <v/>
      </c>
      <c r="J52" s="290" t="str">
        <f>IF(ISERROR('Tage med zink'!H51),"",FIXED('Tage med zink'!H51,1-INT(LOG10(ABS('Tage med zink'!H51)))))</f>
        <v/>
      </c>
      <c r="K52" s="290" t="str">
        <f>IF(ISERROR('Tage af andre materialer'!H51),"",FIXED('Tage af andre materialer'!H51,1-INT(LOG10(ABS('Tage af andre materialer'!H51)))))</f>
        <v/>
      </c>
      <c r="L52" s="143"/>
      <c r="M52" s="289" t="str">
        <f>IF(ISERROR('Veje (ADT &lt;500)'!H51),"",FIXED('Veje (ADT &lt;500)'!H51,1-INT(LOG10(ABS('Veje (ADT &lt;500)'!H51)))))</f>
        <v/>
      </c>
      <c r="N52" s="289" t="str">
        <f>IF(ISERROR('Veje (ADT 500-5000)'!H51),"",FIXED('Veje (ADT 500-5000)'!H51,1-INT(LOG10(ABS('Veje (ADT 500-5000)'!H51)))))</f>
        <v/>
      </c>
      <c r="O52" s="288" t="str">
        <f>IF(ISERROR('Veje (ADT 5000-15000)'!H51),"",FIXED('Veje (ADT 5000-15000)'!H51,1-INT(LOG10(ABS('Veje (ADT 5000-15000)'!H51)))))</f>
        <v/>
      </c>
      <c r="P52" s="288" t="str">
        <f>IF(ISERROR('Veje (ADT &gt; 15000)'!H51),"",FIXED('Veje (ADT &gt; 15000)'!H51,1-INT(LOG10(ABS('Veje (ADT &gt; 15000)'!H51)))))</f>
        <v/>
      </c>
      <c r="Q52" s="143"/>
      <c r="R52" s="288" t="str">
        <f>IF(ISERROR('P-pladser'!H51),"",FIXED('P-pladser'!H51,1-INT(LOG10(ABS('P-pladser'!H51)))))</f>
        <v/>
      </c>
      <c r="S52" s="288" t="str">
        <f>IF(ISERROR('P-pladser lastbiler'!H51),"",FIXED('P-pladser lastbiler'!H51,1-INT(LOG10(ABS('P-pladser lastbiler'!H51)))))</f>
        <v/>
      </c>
      <c r="T52" s="143"/>
      <c r="U52" s="288" t="str">
        <f>IF(ISERROR(Industriområder!H51),"",FIXED(Industriområder!H51,1-INT(LOG10(ABS(Industriområder!H51)))))</f>
        <v>0,59</v>
      </c>
      <c r="V52" s="288" t="str">
        <f>IF(ISERROR(Oplagspladser_affaldssortering!H51),"",FIXED(Oplagspladser_affaldssortering!H51,1-INT(LOG10(ABS(Oplagspladser_affaldssortering!H51)))))</f>
        <v/>
      </c>
      <c r="W52" s="143"/>
      <c r="X52" s="288" t="str">
        <f>IF(ISERROR(Boligområder_lav!H51),"",FIXED(Boligområder_lav!H51,1-INT(LOG10(ABS(Boligområder_lav!H51)))))</f>
        <v>0,95</v>
      </c>
      <c r="Y52" s="288" t="str">
        <f>IF(ISERROR(Boligområder_høj!H51),"",FIXED(Boligområder_høj!H51,1-INT(LOG10(ABS(Boligområder_høj!H51)))))</f>
        <v>0,38</v>
      </c>
      <c r="AJ52" s="288">
        <f>Haver_græsarealer!C51</f>
        <v>0</v>
      </c>
      <c r="AK52" s="288">
        <f>'Centrale  bymiljøer'!C51</f>
        <v>0</v>
      </c>
      <c r="AL52" s="288">
        <f>Kunstgræsbaner!C56</f>
        <v>0</v>
      </c>
      <c r="AM52" s="143"/>
      <c r="AN52" s="288">
        <f>'Grønne tage'!C51</f>
        <v>0</v>
      </c>
      <c r="AO52" s="290">
        <f>'Tage med kobber'!C51</f>
        <v>0</v>
      </c>
      <c r="AP52" s="290">
        <f>'Tage med zink'!C51</f>
        <v>0</v>
      </c>
      <c r="AQ52" s="290">
        <f>'Tage af andre materialer'!C51</f>
        <v>0</v>
      </c>
      <c r="AR52" s="143"/>
      <c r="AS52" s="290">
        <f>'Veje (ADT &lt;500)'!C51</f>
        <v>0</v>
      </c>
      <c r="AT52" s="290">
        <f>'Veje (ADT 500-5000)'!C51</f>
        <v>0</v>
      </c>
      <c r="AU52" s="288">
        <f>'Veje (ADT 5000-15000)'!C51</f>
        <v>0</v>
      </c>
      <c r="AV52" s="288">
        <f>'Veje (ADT &gt; 15000)'!C51</f>
        <v>0</v>
      </c>
      <c r="AW52" s="143"/>
      <c r="AX52" s="288">
        <f>'P-pladser'!C51</f>
        <v>0</v>
      </c>
      <c r="AY52" s="288">
        <f>'P-pladser lastbiler'!C51</f>
        <v>0</v>
      </c>
      <c r="AZ52" s="143"/>
      <c r="BA52" s="288">
        <f>Industriområder!C51</f>
        <v>1</v>
      </c>
      <c r="BB52" s="288">
        <f>Oplagspladser_affaldssortering!C51</f>
        <v>0</v>
      </c>
      <c r="BC52" s="143"/>
      <c r="BD52" s="288">
        <f>Boligområder_lav!C51</f>
        <v>48</v>
      </c>
      <c r="BE52" s="288">
        <f>Boligområder_høj!C51</f>
        <v>21</v>
      </c>
    </row>
    <row r="53" spans="2:57" x14ac:dyDescent="0.25">
      <c r="B53" s="139" t="s">
        <v>100</v>
      </c>
      <c r="C53" s="139" t="s">
        <v>62</v>
      </c>
      <c r="D53" s="288" t="str">
        <f>IF(ISERROR(Haver_græsarealer!$H52),"",FIXED(Haver_græsarealer!$H52,1-INT(LOG10(ABS(Haver_græsarealer!$H52)))))</f>
        <v/>
      </c>
      <c r="E53" s="288" t="str">
        <f>IF(ISERROR('Centrale  bymiljøer'!$H52),"",FIXED('Centrale  bymiljøer'!$H52,1-INT(LOG10(ABS('Centrale  bymiljøer'!$H52)))))</f>
        <v/>
      </c>
      <c r="F53" s="288" t="str">
        <f>IF(ISERROR(Kunstgræsbaner!H57),"",FIXED(Kunstgræsbaner!H57,1-INT(LOG10(ABS(Kunstgræsbaner!H57)))))</f>
        <v/>
      </c>
      <c r="G53" s="143"/>
      <c r="H53" s="288" t="str">
        <f>IF(ISERROR('Grønne tage'!H52),"",FIXED('Grønne tage'!H52,1-INT(LOG10(ABS('Grønne tage'!H52)))))</f>
        <v/>
      </c>
      <c r="I53" s="290" t="str">
        <f>IF(ISERROR('Tage med kobber'!H52),"",FIXED('Tage med kobber'!H52,1-INT(LOG10(ABS('Tage med kobber'!H52)))))</f>
        <v/>
      </c>
      <c r="J53" s="290" t="str">
        <f>IF(ISERROR('Tage med zink'!H52),"",FIXED('Tage med zink'!H52,1-INT(LOG10(ABS('Tage med zink'!H52)))))</f>
        <v/>
      </c>
      <c r="K53" s="290" t="str">
        <f>IF(ISERROR('Tage af andre materialer'!H52),"",FIXED('Tage af andre materialer'!H52,1-INT(LOG10(ABS('Tage af andre materialer'!H52)))))</f>
        <v/>
      </c>
      <c r="L53" s="143"/>
      <c r="M53" s="289" t="str">
        <f>IF(ISERROR('Veje (ADT &lt;500)'!H52),"",FIXED('Veje (ADT &lt;500)'!H52,1-INT(LOG10(ABS('Veje (ADT &lt;500)'!H52)))))</f>
        <v/>
      </c>
      <c r="N53" s="289" t="str">
        <f>IF(ISERROR('Veje (ADT 500-5000)'!H52),"",FIXED('Veje (ADT 500-5000)'!H52,1-INT(LOG10(ABS('Veje (ADT 500-5000)'!H52)))))</f>
        <v/>
      </c>
      <c r="O53" s="288" t="str">
        <f>IF(ISERROR('Veje (ADT 5000-15000)'!H52),"",FIXED('Veje (ADT 5000-15000)'!H52,1-INT(LOG10(ABS('Veje (ADT 5000-15000)'!H52)))))</f>
        <v/>
      </c>
      <c r="P53" s="288" t="str">
        <f>IF(ISERROR('Veje (ADT &gt; 15000)'!H52),"",FIXED('Veje (ADT &gt; 15000)'!H52,1-INT(LOG10(ABS('Veje (ADT &gt; 15000)'!H52)))))</f>
        <v/>
      </c>
      <c r="Q53" s="143"/>
      <c r="R53" s="288" t="str">
        <f>IF(ISERROR('P-pladser'!H52),"",FIXED('P-pladser'!H52,1-INT(LOG10(ABS('P-pladser'!H52)))))</f>
        <v/>
      </c>
      <c r="S53" s="288" t="str">
        <f>IF(ISERROR('P-pladser lastbiler'!H52),"",FIXED('P-pladser lastbiler'!H52,1-INT(LOG10(ABS('P-pladser lastbiler'!H52)))))</f>
        <v/>
      </c>
      <c r="T53" s="143"/>
      <c r="U53" s="288" t="str">
        <f>IF(ISERROR(Industriområder!H52),"",FIXED(Industriområder!H52,1-INT(LOG10(ABS(Industriområder!H52)))))</f>
        <v>0,33</v>
      </c>
      <c r="V53" s="288" t="str">
        <f>IF(ISERROR(Oplagspladser_affaldssortering!H52),"",FIXED(Oplagspladser_affaldssortering!H52,1-INT(LOG10(ABS(Oplagspladser_affaldssortering!H52)))))</f>
        <v/>
      </c>
      <c r="W53" s="143"/>
      <c r="X53" s="288" t="str">
        <f>IF(ISERROR(Boligområder_lav!H52),"",FIXED(Boligområder_lav!H52,1-INT(LOG10(ABS(Boligområder_lav!H52)))))</f>
        <v>0,23</v>
      </c>
      <c r="Y53" s="288" t="str">
        <f>IF(ISERROR(Boligområder_høj!H52),"",FIXED(Boligområder_høj!H52,1-INT(LOG10(ABS(Boligområder_høj!H52)))))</f>
        <v>0,26</v>
      </c>
      <c r="AJ53" s="288">
        <f>Haver_græsarealer!C52</f>
        <v>0</v>
      </c>
      <c r="AK53" s="288">
        <f>'Centrale  bymiljøer'!C52</f>
        <v>0</v>
      </c>
      <c r="AL53" s="288">
        <f>Kunstgræsbaner!C57</f>
        <v>0</v>
      </c>
      <c r="AM53" s="143"/>
      <c r="AN53" s="288">
        <f>'Grønne tage'!C52</f>
        <v>0</v>
      </c>
      <c r="AO53" s="290">
        <f>'Tage med kobber'!C52</f>
        <v>0</v>
      </c>
      <c r="AP53" s="290">
        <f>'Tage med zink'!C52</f>
        <v>0</v>
      </c>
      <c r="AQ53" s="290">
        <f>'Tage af andre materialer'!C52</f>
        <v>0</v>
      </c>
      <c r="AR53" s="143"/>
      <c r="AS53" s="290">
        <f>'Veje (ADT &lt;500)'!C52</f>
        <v>0</v>
      </c>
      <c r="AT53" s="290">
        <f>'Veje (ADT 500-5000)'!C52</f>
        <v>0</v>
      </c>
      <c r="AU53" s="288">
        <f>'Veje (ADT 5000-15000)'!C52</f>
        <v>0</v>
      </c>
      <c r="AV53" s="288">
        <f>'Veje (ADT &gt; 15000)'!C52</f>
        <v>0</v>
      </c>
      <c r="AW53" s="143"/>
      <c r="AX53" s="288">
        <f>'P-pladser'!C52</f>
        <v>0</v>
      </c>
      <c r="AY53" s="288">
        <f>'P-pladser lastbiler'!C52</f>
        <v>0</v>
      </c>
      <c r="AZ53" s="143"/>
      <c r="BA53" s="288">
        <f>Industriområder!C52</f>
        <v>1</v>
      </c>
      <c r="BB53" s="288">
        <f>Oplagspladser_affaldssortering!C52</f>
        <v>0</v>
      </c>
      <c r="BC53" s="143"/>
      <c r="BD53" s="288">
        <f>Boligområder_lav!C52</f>
        <v>36</v>
      </c>
      <c r="BE53" s="288">
        <f>Boligområder_høj!C52</f>
        <v>21</v>
      </c>
    </row>
    <row r="54" spans="2:57" x14ac:dyDescent="0.25">
      <c r="B54" s="139"/>
      <c r="C54" s="139"/>
    </row>
    <row r="57" spans="2:57" x14ac:dyDescent="0.25">
      <c r="B57" s="136"/>
    </row>
  </sheetData>
  <sheetProtection algorithmName="SHA-512" hashValue="IunuBDwNzsI5qPswpFP/+yuD1x0DkvWbyF2P49urnm9m0XbVDAc6aDs/bMBGO3q0Uas94NhzwRxmybfKCrdL5Q==" saltValue="icjxf5ZnoybBpy+C2VxjLg==" spinCount="100000" sheet="1" objects="1" scenarios="1"/>
  <mergeCells count="12">
    <mergeCell ref="BD8:BE8"/>
    <mergeCell ref="AJ8:AL8"/>
    <mergeCell ref="AN8:AQ8"/>
    <mergeCell ref="AX8:AY8"/>
    <mergeCell ref="BA8:BB8"/>
    <mergeCell ref="AS8:AV8"/>
    <mergeCell ref="X8:Y8"/>
    <mergeCell ref="D8:F8"/>
    <mergeCell ref="H8:K8"/>
    <mergeCell ref="R8:S8"/>
    <mergeCell ref="U8:V8"/>
    <mergeCell ref="M8:P8"/>
  </mergeCells>
  <conditionalFormatting sqref="D10:D13 D49:D53 D46 D40:D43 D28:D37 D20:D25 D16:D17">
    <cfRule type="expression" dxfId="50" priority="49">
      <formula>$AJ10=0</formula>
    </cfRule>
    <cfRule type="expression" dxfId="49" priority="50">
      <formula>AND($AJ10&gt;=1,$AJ10&lt;=4)</formula>
    </cfRule>
    <cfRule type="expression" dxfId="48" priority="54">
      <formula>$AJ$10&gt;4</formula>
    </cfRule>
  </conditionalFormatting>
  <conditionalFormatting sqref="E10:E13 E49:E53 E46 E40:E43 E28:E37 E20:E25 E16:E17">
    <cfRule type="expression" dxfId="47" priority="46">
      <formula>$AK10&gt;4</formula>
    </cfRule>
    <cfRule type="expression" dxfId="46" priority="47">
      <formula>AND($AK10&gt;=1,$AK10&lt;=4)</formula>
    </cfRule>
    <cfRule type="expression" dxfId="45" priority="48">
      <formula>$AK10=0</formula>
    </cfRule>
  </conditionalFormatting>
  <conditionalFormatting sqref="F10:F13 F49:F53 F46 F40:F43 F28:F37 F20:F25 F16:F17">
    <cfRule type="expression" dxfId="44" priority="43">
      <formula>$AL10&gt;4</formula>
    </cfRule>
    <cfRule type="expression" dxfId="43" priority="44">
      <formula>AND($AL10&gt;=1,$AL10&lt;=4)</formula>
    </cfRule>
    <cfRule type="expression" dxfId="42" priority="45">
      <formula>$AL10=0</formula>
    </cfRule>
  </conditionalFormatting>
  <conditionalFormatting sqref="H10:H13 H49:H53 H46 H40:H43 H28:H37 H20:H25 H16:H17">
    <cfRule type="expression" dxfId="41" priority="40">
      <formula>$AN10&gt;4</formula>
    </cfRule>
    <cfRule type="expression" dxfId="40" priority="41">
      <formula>AND($AN10&gt;=1,$AN10&lt;=4)</formula>
    </cfRule>
    <cfRule type="expression" dxfId="39" priority="42">
      <formula>$AN10=0</formula>
    </cfRule>
  </conditionalFormatting>
  <conditionalFormatting sqref="I10:I13 I49:I53 I46 I40:I43 I28:I37 I20:I25 I16:I17">
    <cfRule type="expression" dxfId="38" priority="37">
      <formula>$AO10&gt;4</formula>
    </cfRule>
    <cfRule type="expression" dxfId="37" priority="38">
      <formula>AND($AO10&gt;=1,$AO10&lt;=4)</formula>
    </cfRule>
    <cfRule type="expression" dxfId="36" priority="39">
      <formula>$AO10=0</formula>
    </cfRule>
  </conditionalFormatting>
  <conditionalFormatting sqref="J10:J13 J49:J53 J46 J40:J43 J28:J37 J20:J25 J16:J17">
    <cfRule type="expression" dxfId="35" priority="34">
      <formula>$AP10&gt;4</formula>
    </cfRule>
    <cfRule type="expression" dxfId="34" priority="35">
      <formula>AND($AP10&gt;=1,$AP10&lt;=4)</formula>
    </cfRule>
    <cfRule type="expression" dxfId="33" priority="36">
      <formula>$AP10=0</formula>
    </cfRule>
  </conditionalFormatting>
  <conditionalFormatting sqref="K10:K13 K49:K53 K46 K40:K43 K28:K37 K20:K25 K16:K17">
    <cfRule type="expression" dxfId="32" priority="31">
      <formula>AND($AQ10&gt;=1,$AQ10&lt;=4)</formula>
    </cfRule>
    <cfRule type="expression" dxfId="31" priority="32">
      <formula>$AQ10&gt;4</formula>
    </cfRule>
    <cfRule type="expression" dxfId="30" priority="33">
      <formula>$AQ10=0</formula>
    </cfRule>
  </conditionalFormatting>
  <conditionalFormatting sqref="P10:P13 P49:P53 P46 P16:P17 P20:P25 P28:P37 P40:P43">
    <cfRule type="expression" dxfId="29" priority="22">
      <formula>$AV10&gt;4</formula>
    </cfRule>
    <cfRule type="expression" dxfId="28" priority="23">
      <formula>AND($AV10&gt;=1,$AV10&lt;=4)</formula>
    </cfRule>
    <cfRule type="expression" dxfId="27" priority="24">
      <formula>$AV10=0</formula>
    </cfRule>
  </conditionalFormatting>
  <conditionalFormatting sqref="R10:R13 R49:R53 R46 R16:R17 R20:R25 R28:R37 R40:R43">
    <cfRule type="expression" dxfId="26" priority="19">
      <formula>$AX10&gt;4</formula>
    </cfRule>
    <cfRule type="expression" dxfId="25" priority="20">
      <formula>AND($AX10&gt;=1,$AX10&lt;=4)</formula>
    </cfRule>
    <cfRule type="expression" dxfId="24" priority="21">
      <formula>$AX10=0</formula>
    </cfRule>
  </conditionalFormatting>
  <conditionalFormatting sqref="S10:S13 S49:S53 S46 S16:S17 S20:S25 S28:S37 S40:S43">
    <cfRule type="expression" dxfId="23" priority="16">
      <formula>AND($AY10&gt;=1,$AY10&lt;=4)</formula>
    </cfRule>
    <cfRule type="expression" dxfId="22" priority="17">
      <formula>$AY10&gt;4</formula>
    </cfRule>
    <cfRule type="expression" dxfId="21" priority="18">
      <formula>$AY10=0</formula>
    </cfRule>
  </conditionalFormatting>
  <conditionalFormatting sqref="U10:U13 U49:U53 U46 U16:U17 U20:U25 U28:U37 U40:U43">
    <cfRule type="expression" dxfId="20" priority="13">
      <formula>$BA10&gt;4</formula>
    </cfRule>
    <cfRule type="expression" dxfId="19" priority="14">
      <formula>AND($BA10&gt;=1,$BA10&lt;=4)</formula>
    </cfRule>
    <cfRule type="expression" dxfId="18" priority="15">
      <formula>$BA10=0</formula>
    </cfRule>
  </conditionalFormatting>
  <conditionalFormatting sqref="V10:V13 V49:V53 V46 V16:V17 V20:V25 V28:V37 V40:V43">
    <cfRule type="expression" dxfId="17" priority="10">
      <formula>$BB10&gt;4</formula>
    </cfRule>
    <cfRule type="expression" dxfId="16" priority="11">
      <formula>AND($BB10&gt;=1,$BB10&lt;=4)</formula>
    </cfRule>
    <cfRule type="expression" dxfId="15" priority="12">
      <formula>$BB10=0</formula>
    </cfRule>
  </conditionalFormatting>
  <conditionalFormatting sqref="X10:X13 X49:X53 X46 X16:X17 X20:X25 X28:X37 X40:X43">
    <cfRule type="expression" dxfId="14" priority="7">
      <formula>$BD10&gt;4</formula>
    </cfRule>
    <cfRule type="expression" dxfId="13" priority="8">
      <formula>AND($BD10&gt;=1,$BD10&lt;=4)</formula>
    </cfRule>
    <cfRule type="expression" dxfId="12" priority="9">
      <formula>$BD10=0</formula>
    </cfRule>
  </conditionalFormatting>
  <conditionalFormatting sqref="Y10:Y13 Y49:Y53 Y46 Y16:Y17 Y20:Y25 Y28:Y37 Y40:Y43">
    <cfRule type="expression" dxfId="11" priority="4">
      <formula>$BE10&gt;4</formula>
    </cfRule>
    <cfRule type="expression" dxfId="10" priority="5">
      <formula>AND($BE10&gt;=1,$BE10&lt;=4)</formula>
    </cfRule>
    <cfRule type="expression" dxfId="9" priority="6">
      <formula>$BE10=0</formula>
    </cfRule>
  </conditionalFormatting>
  <conditionalFormatting sqref="O10:O13 O49:O53 O46 O40:O43 O28:O37 O20:O25 O16:O17">
    <cfRule type="expression" dxfId="8" priority="341">
      <formula>$AU10&gt;4</formula>
    </cfRule>
    <cfRule type="expression" dxfId="7" priority="342">
      <formula>AND($AU10&gt;=1,$AU10&lt;=4)</formula>
    </cfRule>
    <cfRule type="expression" dxfId="6" priority="343">
      <formula>$AU10=0</formula>
    </cfRule>
  </conditionalFormatting>
  <conditionalFormatting sqref="N10:N13 N16:N17 N20:N25 N28:N37 N40:N43 N46 N49:N53">
    <cfRule type="expression" dxfId="5" priority="28">
      <formula>$AT10&gt;4</formula>
    </cfRule>
    <cfRule type="expression" dxfId="4" priority="29">
      <formula>AND($AT10&gt;=1,$AT10&lt;=4)</formula>
    </cfRule>
    <cfRule type="expression" dxfId="3" priority="30">
      <formula>$AT10=0</formula>
    </cfRule>
  </conditionalFormatting>
  <conditionalFormatting sqref="M10:M13 M16:M17 M20:M25 M28:M37 M40:M43 M46 M49:M53">
    <cfRule type="expression" dxfId="2" priority="1">
      <formula>$AS10&gt;4</formula>
    </cfRule>
    <cfRule type="expression" dxfId="1" priority="2">
      <formula>AND($AS10&gt;=1,$AS10&lt;=4)</formula>
    </cfRule>
    <cfRule type="expression" dxfId="0" priority="3">
      <formula>$AS10=0</formula>
    </cfRule>
  </conditionalFormatting>
  <pageMargins left="0.7" right="0.7" top="0.75" bottom="0.75" header="0.3" footer="0.3"/>
  <pageSetup paperSize="9" scale="52" orientation="landscape" r:id="rId1"/>
  <colBreaks count="1" manualBreakCount="1">
    <brk id="25" max="5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T49"/>
  <sheetViews>
    <sheetView zoomScale="90" zoomScaleNormal="90" workbookViewId="0">
      <selection activeCell="G17" sqref="G17"/>
    </sheetView>
  </sheetViews>
  <sheetFormatPr defaultColWidth="9.140625" defaultRowHeight="15" x14ac:dyDescent="0.25"/>
  <cols>
    <col min="1" max="1" width="23.85546875" style="135" customWidth="1"/>
    <col min="2" max="2" width="4.7109375" style="135" customWidth="1"/>
    <col min="3" max="5" width="11.7109375" style="135" customWidth="1"/>
    <col min="6" max="6" width="4.7109375" style="135" customWidth="1"/>
    <col min="7" max="10" width="11.7109375" style="135" customWidth="1"/>
    <col min="11" max="11" width="4.7109375" style="135" customWidth="1"/>
    <col min="12" max="15" width="11.7109375" style="135" customWidth="1"/>
    <col min="16" max="16" width="4.7109375" style="135" customWidth="1"/>
    <col min="17" max="18" width="11.7109375" style="135" customWidth="1"/>
    <col min="19" max="19" width="4.7109375" style="135" customWidth="1"/>
    <col min="20" max="21" width="11.7109375" style="135" customWidth="1"/>
    <col min="22" max="22" width="4.7109375" style="135" customWidth="1"/>
    <col min="23" max="24" width="11.7109375" style="135" customWidth="1"/>
    <col min="25" max="25" width="4.7109375" style="136" customWidth="1"/>
    <col min="26" max="31" width="7.85546875" style="135" customWidth="1"/>
    <col min="32" max="32" width="2.5703125" style="135" customWidth="1"/>
    <col min="33" max="36" width="7.85546875" style="135" customWidth="1"/>
    <col min="37" max="37" width="2.5703125" style="135" customWidth="1"/>
    <col min="38" max="38" width="10.28515625" style="135" customWidth="1"/>
    <col min="39" max="39" width="2.5703125" style="135" customWidth="1"/>
    <col min="40" max="40" width="8.28515625" style="135" customWidth="1"/>
    <col min="41" max="44" width="7.85546875" style="135" customWidth="1"/>
    <col min="45" max="45" width="2.5703125" style="135" customWidth="1"/>
    <col min="46" max="16384" width="9.140625" style="135"/>
  </cols>
  <sheetData>
    <row r="1" spans="1:46" s="249" customFormat="1" x14ac:dyDescent="0.25">
      <c r="A1" s="240"/>
      <c r="B1" s="240"/>
      <c r="C1" s="240"/>
      <c r="D1" s="240"/>
      <c r="E1" s="240"/>
      <c r="F1" s="240"/>
      <c r="G1" s="240"/>
      <c r="H1" s="240"/>
      <c r="I1" s="240"/>
      <c r="J1" s="240"/>
      <c r="K1" s="240"/>
      <c r="L1" s="240"/>
      <c r="M1" s="240"/>
      <c r="N1" s="240"/>
      <c r="O1" s="240"/>
      <c r="P1" s="240"/>
      <c r="Q1" s="240"/>
      <c r="R1" s="240"/>
      <c r="S1" s="240"/>
      <c r="T1" s="240"/>
      <c r="U1" s="240"/>
      <c r="V1" s="240"/>
      <c r="W1" s="240"/>
      <c r="X1" s="240"/>
      <c r="Y1" s="257"/>
      <c r="Z1" s="240"/>
      <c r="AA1" s="240"/>
      <c r="AB1" s="240"/>
      <c r="AC1" s="240"/>
      <c r="AD1" s="240"/>
      <c r="AE1" s="240"/>
      <c r="AF1" s="240"/>
      <c r="AG1" s="240"/>
      <c r="AH1" s="240"/>
      <c r="AI1" s="240"/>
      <c r="AJ1" s="240"/>
      <c r="AK1" s="240"/>
      <c r="AL1" s="240"/>
      <c r="AM1" s="240"/>
      <c r="AN1" s="240"/>
      <c r="AO1" s="240"/>
      <c r="AP1" s="240"/>
      <c r="AQ1" s="240"/>
      <c r="AR1" s="240"/>
      <c r="AS1" s="240"/>
      <c r="AT1" s="240"/>
    </row>
    <row r="2" spans="1:46" s="255" customFormat="1" ht="31.5" customHeight="1" x14ac:dyDescent="0.25">
      <c r="A2" s="251"/>
      <c r="B2" s="251"/>
      <c r="C2" s="636" t="s">
        <v>366</v>
      </c>
      <c r="D2" s="636"/>
      <c r="E2" s="636"/>
      <c r="F2" s="252"/>
      <c r="G2" s="636" t="s">
        <v>367</v>
      </c>
      <c r="H2" s="636"/>
      <c r="I2" s="636"/>
      <c r="J2" s="636"/>
      <c r="K2" s="251"/>
      <c r="L2" s="637" t="s">
        <v>368</v>
      </c>
      <c r="M2" s="637"/>
      <c r="N2" s="637"/>
      <c r="O2" s="637"/>
      <c r="P2" s="253"/>
      <c r="Q2" s="636" t="s">
        <v>248</v>
      </c>
      <c r="R2" s="636"/>
      <c r="S2" s="251"/>
      <c r="T2" s="636" t="s">
        <v>369</v>
      </c>
      <c r="U2" s="636"/>
      <c r="V2" s="254"/>
      <c r="W2" s="636" t="s">
        <v>6</v>
      </c>
      <c r="X2" s="636"/>
      <c r="Y2" s="251"/>
      <c r="Z2" s="256" t="s">
        <v>372</v>
      </c>
      <c r="AA2" s="251"/>
      <c r="AB2" s="251"/>
      <c r="AC2" s="251"/>
      <c r="AD2" s="251"/>
      <c r="AE2" s="251"/>
      <c r="AF2" s="251"/>
      <c r="AG2" s="251"/>
      <c r="AH2" s="251"/>
      <c r="AI2" s="251"/>
      <c r="AJ2" s="251"/>
      <c r="AK2" s="251"/>
      <c r="AL2" s="251"/>
      <c r="AM2" s="251"/>
      <c r="AN2" s="251"/>
      <c r="AO2" s="251"/>
      <c r="AP2" s="251"/>
      <c r="AQ2" s="251"/>
      <c r="AR2" s="251"/>
      <c r="AS2" s="251"/>
      <c r="AT2" s="251"/>
    </row>
    <row r="3" spans="1:46" ht="51" customHeight="1" x14ac:dyDescent="0.25">
      <c r="A3" s="139"/>
      <c r="B3" s="139"/>
      <c r="C3" s="238" t="s">
        <v>240</v>
      </c>
      <c r="D3" s="238" t="s">
        <v>241</v>
      </c>
      <c r="E3" s="238" t="s">
        <v>360</v>
      </c>
      <c r="F3" s="238"/>
      <c r="G3" s="238" t="s">
        <v>15</v>
      </c>
      <c r="H3" s="238" t="s">
        <v>370</v>
      </c>
      <c r="I3" s="238" t="s">
        <v>371</v>
      </c>
      <c r="J3" s="238" t="s">
        <v>267</v>
      </c>
      <c r="K3" s="238"/>
      <c r="L3" s="238" t="s">
        <v>630</v>
      </c>
      <c r="M3" s="238" t="s">
        <v>361</v>
      </c>
      <c r="N3" s="238" t="s">
        <v>362</v>
      </c>
      <c r="O3" s="238" t="s">
        <v>363</v>
      </c>
      <c r="P3" s="238"/>
      <c r="Q3" s="238" t="s">
        <v>248</v>
      </c>
      <c r="R3" s="238" t="s">
        <v>249</v>
      </c>
      <c r="S3" s="238"/>
      <c r="T3" s="238" t="s">
        <v>364</v>
      </c>
      <c r="U3" s="238" t="s">
        <v>365</v>
      </c>
      <c r="V3" s="238"/>
      <c r="W3" s="238" t="s">
        <v>251</v>
      </c>
      <c r="X3" s="238" t="s">
        <v>252</v>
      </c>
      <c r="Y3" s="248"/>
      <c r="Z3" s="239"/>
      <c r="AA3" s="139"/>
      <c r="AB3" s="139"/>
      <c r="AC3" s="139"/>
      <c r="AD3" s="139"/>
      <c r="AE3" s="139"/>
      <c r="AF3" s="139"/>
      <c r="AG3" s="139"/>
      <c r="AH3" s="139"/>
      <c r="AI3" s="139"/>
      <c r="AJ3" s="139"/>
      <c r="AK3" s="139"/>
      <c r="AL3" s="139"/>
      <c r="AM3" s="139"/>
      <c r="AN3" s="139"/>
      <c r="AO3" s="139"/>
      <c r="AP3" s="139"/>
      <c r="AQ3" s="139"/>
      <c r="AR3" s="139"/>
      <c r="AS3" s="139"/>
      <c r="AT3" s="139"/>
    </row>
    <row r="4" spans="1:46" x14ac:dyDescent="0.25">
      <c r="A4" s="138" t="s">
        <v>49</v>
      </c>
      <c r="B4" s="139"/>
      <c r="C4" s="139"/>
      <c r="D4" s="139"/>
      <c r="E4" s="139"/>
      <c r="F4" s="139"/>
      <c r="G4" s="139"/>
      <c r="H4" s="139"/>
      <c r="I4" s="139"/>
      <c r="J4" s="139"/>
      <c r="K4" s="139"/>
      <c r="L4" s="139"/>
      <c r="M4" s="139"/>
      <c r="N4" s="139"/>
      <c r="O4" s="139"/>
      <c r="P4" s="139"/>
      <c r="Q4" s="139"/>
      <c r="R4" s="139"/>
      <c r="S4" s="139"/>
      <c r="T4" s="139"/>
      <c r="U4" s="139"/>
      <c r="V4" s="139"/>
      <c r="W4" s="139"/>
      <c r="X4" s="139"/>
      <c r="Y4" s="139"/>
      <c r="Z4" s="138"/>
      <c r="AA4" s="139"/>
      <c r="AB4" s="139"/>
      <c r="AC4" s="139"/>
      <c r="AD4" s="139"/>
      <c r="AE4" s="139"/>
      <c r="AF4" s="139"/>
      <c r="AG4" s="139"/>
      <c r="AH4" s="139"/>
      <c r="AI4" s="139"/>
      <c r="AJ4" s="139"/>
      <c r="AK4" s="139"/>
      <c r="AL4" s="139"/>
      <c r="AM4" s="139"/>
      <c r="AN4" s="139"/>
      <c r="AO4" s="139"/>
      <c r="AP4" s="139"/>
      <c r="AQ4" s="139"/>
      <c r="AR4" s="139"/>
      <c r="AS4" s="139"/>
      <c r="AT4" s="139"/>
    </row>
    <row r="5" spans="1:46" x14ac:dyDescent="0.25">
      <c r="A5" s="139" t="s">
        <v>51</v>
      </c>
      <c r="B5" s="139"/>
      <c r="C5" s="250" t="str">
        <f>IF('Beregning af vandkvalitet'!$C$11="","",IF(ISERROR(Haver_græsarealer!$H9),IF(ISNUMBER(Regnvand!$F9),(Regnvand!$F9)*'Beregning af vandkvalitet'!$D$11,""),(Haver_græsarealer!$H9)*'Beregning af vandkvalitet'!$D$11))</f>
        <v/>
      </c>
      <c r="D5" s="250" t="str">
        <f>IF('Beregning af vandkvalitet'!$C$12="","",IF(ISERROR('Centrale  bymiljøer'!$H9),IF(ISNUMBER(Regnvand!$F9),(Regnvand!$F9)*'Beregning af vandkvalitet'!$D$12,""),('Centrale  bymiljøer'!$H9)*'Beregning af vandkvalitet'!$D$12))</f>
        <v/>
      </c>
      <c r="E5" s="263" t="str">
        <f>IF('Beregning af vandkvalitet'!$C$13="","",IF(ISERROR(Kunstgræsbaner!$H14),IF(ISNUMBER(Regnvand!$F9),(Regnvand!$F9)*'Beregning af vandkvalitet'!$D$13,""),(Kunstgræsbaner!$H14)*'Beregning af vandkvalitet'!$D$13))</f>
        <v/>
      </c>
      <c r="F5" s="139"/>
      <c r="G5" s="262" t="str">
        <f>IF('Beregning af vandkvalitet'!$C$14="","",IF(ISERROR('Grønne tage'!$H9),IF(ISNUMBER(Regnvand!$F9),(Regnvand!$F9)*'Beregning af vandkvalitet'!$D$14,""),('Grønne tage'!$H9)*'Beregning af vandkvalitet'!$D$14))</f>
        <v/>
      </c>
      <c r="H5" s="262" t="str">
        <f>IF('Beregning af vandkvalitet'!$C$15="","",IF(ISERROR('Tage med kobber'!$H9),IF(ISNUMBER(Regnvand!$F9),(Regnvand!$F9)*'Beregning af vandkvalitet'!$D$15,""),('Tage med kobber'!$H9)*'Beregning af vandkvalitet'!$D$15))</f>
        <v/>
      </c>
      <c r="I5" s="262" t="str">
        <f>IF('Beregning af vandkvalitet'!$C$16="","",IF(ISERROR('Tage med zink'!$H9),IF(ISNUMBER(Regnvand!$F9),(Regnvand!$F9)*'Beregning af vandkvalitet'!$D$16,""),('Tage med zink'!$H9)*'Beregning af vandkvalitet'!$D$16))</f>
        <v/>
      </c>
      <c r="J5" s="262" t="str">
        <f>IF('Beregning af vandkvalitet'!$C$17="","",IF(ISERROR('Tage af andre materialer'!$H9),IF(ISNUMBER(Regnvand!$F9),(Regnvand!$F9)*'Beregning af vandkvalitet'!$D$17,""),('Tage af andre materialer'!$H9)*'Beregning af vandkvalitet'!$D$17))</f>
        <v/>
      </c>
      <c r="K5" s="139"/>
      <c r="L5" s="262" t="str">
        <f>IF('Beregning af vandkvalitet'!$C$18="","",IF(ISERROR('Veje (ADT &lt;500)'!$H9),IF(ISNUMBER(Regnvand!$F9),(Regnvand!$F9)*'Beregning af vandkvalitet'!$D$18,""),('Veje (ADT &lt;500)'!$H9)*'Beregning af vandkvalitet'!$D$18))</f>
        <v/>
      </c>
      <c r="M5" s="262" t="str">
        <f>IF('Beregning af vandkvalitet'!$C$19="","",IF(ISERROR('Veje (ADT 500-5000)'!$H9),IF(ISNUMBER(Regnvand!$F9),(Regnvand!$F9)*'Beregning af vandkvalitet'!$D$19,""),('Veje (ADT 500-5000)'!$H9)*'Beregning af vandkvalitet'!$D$19))</f>
        <v/>
      </c>
      <c r="N5" s="262" t="str">
        <f>IF('Beregning af vandkvalitet'!$C$20="","",IF(ISERROR('Veje (ADT 5000-15000)'!$H9),IF(ISNUMBER(Regnvand!$F9),(Regnvand!$F9)*'Beregning af vandkvalitet'!$D$20,""),('Veje (ADT 5000-15000)'!$H9)*'Beregning af vandkvalitet'!$D$20))</f>
        <v/>
      </c>
      <c r="O5" s="262" t="str">
        <f>IF('Beregning af vandkvalitet'!$C$21="","",IF(ISERROR('Veje (ADT &gt; 15000)'!$H9),IF(ISNUMBER(Regnvand!$F9),(Regnvand!$F9)*'Beregning af vandkvalitet'!$D$21,""),('Veje (ADT &gt; 15000)'!$H9)*'Beregning af vandkvalitet'!$D$21))</f>
        <v/>
      </c>
      <c r="P5" s="139"/>
      <c r="Q5" s="262" t="str">
        <f>IF('Beregning af vandkvalitet'!$C$22="","",IF(ISERROR('P-pladser'!$H9),IF(ISNUMBER(Regnvand!$F9),(Regnvand!$F9)*'Beregning af vandkvalitet'!$D$22,""),('P-pladser'!$H9)*'Beregning af vandkvalitet'!$D$22))</f>
        <v/>
      </c>
      <c r="R5" s="262" t="str">
        <f>IF('Beregning af vandkvalitet'!$C$23="","",IF(ISERROR('P-pladser lastbiler'!$H9),IF(ISNUMBER(Regnvand!$F9),(Regnvand!$F9)*'Beregning af vandkvalitet'!$D$23,""),('P-pladser lastbiler'!$H9)*'Beregning af vandkvalitet'!$D$23))</f>
        <v/>
      </c>
      <c r="S5" s="139"/>
      <c r="T5" s="262" t="str">
        <f>IF('Beregning af vandkvalitet'!$C$24="","",IF(ISERROR(Industriområder!$H9),IF(ISNUMBER(Regnvand!$F9),(Regnvand!$F9)*'Beregning af vandkvalitet'!$D$24,""),(Industriområder!$H9)*'Beregning af vandkvalitet'!$D$24))</f>
        <v/>
      </c>
      <c r="U5" s="262" t="str">
        <f>IF('Beregning af vandkvalitet'!$C$25="","",IF(ISERROR(Oplagspladser_affaldssortering!$H9),IF(ISNUMBER(Regnvand!$F9),(Regnvand!$F9)*'Beregning af vandkvalitet'!$D$25,""),(Oplagspladser_affaldssortering!$H9)*'Beregning af vandkvalitet'!$D$25))</f>
        <v/>
      </c>
      <c r="V5" s="139"/>
      <c r="W5" s="265" t="str">
        <f>IF('Beregning af vandkvalitet'!$C$26="","",IF(ISERROR(Boligområder_lav!$H9),IF(ISNUMBER(Regnvand!$F9),(Regnvand!$F9)*'Beregning af vandkvalitet'!$D$26,""),(Boligområder_lav!$H9)*'Beregning af vandkvalitet'!$D$26))</f>
        <v/>
      </c>
      <c r="X5" s="262" t="str">
        <f>IF('Beregning af vandkvalitet'!$C$27="","",IF(ISERROR(Boligområder_høj!$H9),IF(ISNUMBER(Regnvand!$F9),(Regnvand!$F9)*'Beregning af vandkvalitet'!$D$27,""),(Boligområder_høj!$H9)*'Beregning af vandkvalitet'!$D$27))</f>
        <v/>
      </c>
      <c r="Y5" s="139"/>
      <c r="Z5" s="258">
        <f>SUM(IF(ISNUMBER(C5),C5,),IF(ISNUMBER(D5),D5,),IF(ISNUMBER(E5),E5,),IF(ISNUMBER(G5),G5,),IF(ISNUMBER(H5),H5,),IF(ISNUMBER(I5),I5,),IF(ISNUMBER(J5),J5,),IF(ISNUMBER(L5),L5,),IF(ISNUMBER(M5),M5,),IF(ISNUMBER(N5),N5,),IF(ISNUMBER(O5),O5,),IF(ISNUMBER(Q5),Q5,),IF(ISNUMBER(R5),R5,),IF(ISNUMBER(T5),T5,),IF(ISNUMBER(U5),U5,),IF(ISNUMBER(W5),W5,),IF(ISNUMBER(X5),X5,))</f>
        <v>0</v>
      </c>
      <c r="AA5" s="139"/>
      <c r="AB5" s="139"/>
      <c r="AC5" s="139"/>
      <c r="AD5" s="139"/>
      <c r="AE5" s="139"/>
      <c r="AF5" s="139"/>
      <c r="AG5" s="139"/>
      <c r="AH5" s="139"/>
      <c r="AI5" s="139"/>
      <c r="AJ5" s="139"/>
      <c r="AK5" s="139"/>
      <c r="AL5" s="139"/>
      <c r="AM5" s="139"/>
      <c r="AN5" s="139"/>
      <c r="AO5" s="139"/>
      <c r="AP5" s="139"/>
      <c r="AQ5" s="139"/>
      <c r="AR5" s="139"/>
      <c r="AS5" s="139"/>
      <c r="AT5" s="139"/>
    </row>
    <row r="6" spans="1:46" x14ac:dyDescent="0.25">
      <c r="A6" s="139" t="s">
        <v>52</v>
      </c>
      <c r="B6" s="139"/>
      <c r="C6" s="250" t="str">
        <f>IF('Beregning af vandkvalitet'!$C$11="","",IF(ISERROR(Haver_græsarealer!$H10),IF(ISNUMBER(Regnvand!$F10),(Regnvand!$F10)*'Beregning af vandkvalitet'!$D$11,""),(Haver_græsarealer!$H10)*'Beregning af vandkvalitet'!$D$11))</f>
        <v/>
      </c>
      <c r="D6" s="250" t="str">
        <f>IF('Beregning af vandkvalitet'!$C$12="","",IF(ISERROR('Centrale  bymiljøer'!$H10),IF(ISNUMBER(Regnvand!$F10),(Regnvand!$F10)*'Beregning af vandkvalitet'!$D$12,""),('Centrale  bymiljøer'!$H10)*'Beregning af vandkvalitet'!$D$12))</f>
        <v/>
      </c>
      <c r="E6" s="261" t="str">
        <f>IF('Beregning af vandkvalitet'!$C$13="","",IF(ISERROR(Kunstgræsbaner!$H15),IF(ISNUMBER(Regnvand!$F10),(Regnvand!$F10)*'Beregning af vandkvalitet'!$D$13,""),(Kunstgræsbaner!$H15)*'Beregning af vandkvalitet'!$D$13))</f>
        <v/>
      </c>
      <c r="F6" s="139"/>
      <c r="G6" s="262" t="str">
        <f>IF('Beregning af vandkvalitet'!$C$14="","",IF(ISERROR('Grønne tage'!$H10),IF(ISNUMBER(Regnvand!$F10),(Regnvand!$F10)*'Beregning af vandkvalitet'!$D$14,""),('Grønne tage'!$H10)*'Beregning af vandkvalitet'!$D$14))</f>
        <v/>
      </c>
      <c r="H6" s="262" t="str">
        <f>IF('Beregning af vandkvalitet'!$C$15="","",IF(ISERROR('Tage med kobber'!$H10),IF(ISNUMBER(Regnvand!$F10),(Regnvand!$F10)*'Beregning af vandkvalitet'!$D$15,""),('Tage med kobber'!$H10)*'Beregning af vandkvalitet'!$D$15))</f>
        <v/>
      </c>
      <c r="I6" s="262" t="str">
        <f>IF('Beregning af vandkvalitet'!$C$16="","",IF(ISERROR('Tage med zink'!$H10),IF(ISNUMBER(Regnvand!$F10),(Regnvand!$F10)*'Beregning af vandkvalitet'!$D$16,""),('Tage med zink'!$H10)*'Beregning af vandkvalitet'!$D$16))</f>
        <v/>
      </c>
      <c r="J6" s="262" t="str">
        <f>IF('Beregning af vandkvalitet'!$C$17="","",IF(ISERROR('Tage af andre materialer'!$H10),IF(ISNUMBER(Regnvand!$F10),(Regnvand!$F10)*'Beregning af vandkvalitet'!$D$17,""),('Tage af andre materialer'!$H10)*'Beregning af vandkvalitet'!$D$17))</f>
        <v/>
      </c>
      <c r="K6" s="139"/>
      <c r="L6" s="262" t="str">
        <f>IF('Beregning af vandkvalitet'!$C$18="","",IF(ISERROR('Veje (ADT &lt;500)'!$H10),IF(ISNUMBER(Regnvand!$F10),(Regnvand!$F10)*'Beregning af vandkvalitet'!$D$18,""),('Veje (ADT &lt;500)'!$H10)*'Beregning af vandkvalitet'!$D$18))</f>
        <v/>
      </c>
      <c r="M6" s="262" t="str">
        <f>IF('Beregning af vandkvalitet'!$C$19="","",IF(ISERROR('Veje (ADT 500-5000)'!$H10),IF(ISNUMBER(Regnvand!$F10),(Regnvand!$F10)*'Beregning af vandkvalitet'!$D$19,""),('Veje (ADT 500-5000)'!$H10)*'Beregning af vandkvalitet'!$D$19))</f>
        <v/>
      </c>
      <c r="N6" s="262" t="str">
        <f>IF('Beregning af vandkvalitet'!$C$20="","",IF(ISERROR('Veje (ADT 5000-15000)'!$H10),IF(ISNUMBER(Regnvand!$F10),(Regnvand!$F10)*'Beregning af vandkvalitet'!$D$20,""),('Veje (ADT 5000-15000)'!$H10)*'Beregning af vandkvalitet'!$D$20))</f>
        <v/>
      </c>
      <c r="O6" s="262" t="str">
        <f>IF('Beregning af vandkvalitet'!$C$21="","",IF(ISERROR('Veje (ADT &gt; 15000)'!$H10),IF(ISNUMBER(Regnvand!$F10),(Regnvand!$F10)*'Beregning af vandkvalitet'!$D$21,""),('Veje (ADT &gt; 15000)'!$H10)*'Beregning af vandkvalitet'!$D$21))</f>
        <v/>
      </c>
      <c r="P6" s="139"/>
      <c r="Q6" s="262" t="str">
        <f>IF('Beregning af vandkvalitet'!$C$22="","",IF(ISERROR('P-pladser'!$H10),IF(ISNUMBER(Regnvand!$F10),(Regnvand!$F10)*'Beregning af vandkvalitet'!$D$22,""),('P-pladser'!$H10)*'Beregning af vandkvalitet'!$D$22))</f>
        <v/>
      </c>
      <c r="R6" s="262" t="str">
        <f>IF('Beregning af vandkvalitet'!$C$23="","",IF(ISERROR('P-pladser lastbiler'!$H10),IF(ISNUMBER(Regnvand!$F10),(Regnvand!$F10)*'Beregning af vandkvalitet'!$D$23,""),('P-pladser lastbiler'!$H10)*'Beregning af vandkvalitet'!$D$23))</f>
        <v/>
      </c>
      <c r="S6" s="139"/>
      <c r="T6" s="262" t="str">
        <f>IF('Beregning af vandkvalitet'!$C$24="","",IF(ISERROR(Industriområder!$H10),IF(ISNUMBER(Regnvand!$F10),(Regnvand!$F10)*'Beregning af vandkvalitet'!$D$24,""),(Industriområder!$H10)*'Beregning af vandkvalitet'!$D$24))</f>
        <v/>
      </c>
      <c r="U6" s="262" t="str">
        <f>IF('Beregning af vandkvalitet'!$C$25="","",IF(ISERROR(Oplagspladser_affaldssortering!$H10),IF(ISNUMBER(Regnvand!$F10),(Regnvand!$F10)*'Beregning af vandkvalitet'!$D$25,""),(Oplagspladser_affaldssortering!$H10)*'Beregning af vandkvalitet'!$D$25))</f>
        <v/>
      </c>
      <c r="V6" s="139"/>
      <c r="W6" s="265" t="str">
        <f>IF('Beregning af vandkvalitet'!$C$26="","",IF(ISERROR(Boligområder_lav!$H10),IF(ISNUMBER(Regnvand!$F10),(Regnvand!$F10)*'Beregning af vandkvalitet'!$D$26,""),(Boligområder_lav!$H10)*'Beregning af vandkvalitet'!$D$26))</f>
        <v/>
      </c>
      <c r="X6" s="262" t="str">
        <f>IF('Beregning af vandkvalitet'!$C$27="","",IF(ISERROR(Boligområder_høj!$H10),IF(ISNUMBER(Regnvand!$F10),(Regnvand!$F10)*'Beregning af vandkvalitet'!$D$27,""),(Boligområder_høj!$H10)*'Beregning af vandkvalitet'!$D$27))</f>
        <v/>
      </c>
      <c r="Y6" s="139"/>
      <c r="Z6" s="258">
        <f>SUM(IF(ISNUMBER(C6),C6,),IF(ISNUMBER(D6),D6,),IF(ISNUMBER(E6),E6,),IF(ISNUMBER(G6),G6,),IF(ISNUMBER(H6),H6,),IF(ISNUMBER(I6),I6,),IF(ISNUMBER(J6),J6,),IF(ISNUMBER(L6),L6,),IF(ISNUMBER(M6),M6,),IF(ISNUMBER(N6),N6,),IF(ISNUMBER(O6),O6,),IF(ISNUMBER(Q6),Q6,),IF(ISNUMBER(R6),R6,),IF(ISNUMBER(T6),T6,),IF(ISNUMBER(U6),U6,),IF(ISNUMBER(W6),W6,),IF(ISNUMBER(X6),X6,))</f>
        <v>0</v>
      </c>
      <c r="AA6" s="139"/>
      <c r="AB6" s="139"/>
      <c r="AC6" s="139"/>
      <c r="AD6" s="139"/>
      <c r="AE6" s="139"/>
      <c r="AF6" s="139"/>
      <c r="AG6" s="139"/>
      <c r="AH6" s="139"/>
      <c r="AI6" s="139"/>
      <c r="AJ6" s="139"/>
      <c r="AK6" s="139"/>
      <c r="AL6" s="139"/>
      <c r="AM6" s="139"/>
      <c r="AN6" s="139"/>
      <c r="AO6" s="139"/>
      <c r="AP6" s="139"/>
      <c r="AQ6" s="139"/>
      <c r="AR6" s="139"/>
      <c r="AS6" s="139"/>
      <c r="AT6" s="139"/>
    </row>
    <row r="7" spans="1:46" x14ac:dyDescent="0.25">
      <c r="A7" s="139" t="s">
        <v>54</v>
      </c>
      <c r="B7" s="139"/>
      <c r="C7" s="250" t="str">
        <f>IF('Beregning af vandkvalitet'!$C$11="","",IF(ISERROR(Haver_græsarealer!$H11),IF(ISNUMBER(Regnvand!$F11),(Regnvand!$F11)*'Beregning af vandkvalitet'!$D$11,""),(Haver_græsarealer!$H11)*'Beregning af vandkvalitet'!$D$11))</f>
        <v/>
      </c>
      <c r="D7" s="250" t="str">
        <f>IF('Beregning af vandkvalitet'!$C$12="","",IF(ISERROR('Centrale  bymiljøer'!$H11),IF(ISNUMBER(Regnvand!$F11),(Regnvand!$F11)*'Beregning af vandkvalitet'!$D$12,""),('Centrale  bymiljøer'!$H11)*'Beregning af vandkvalitet'!$D$12))</f>
        <v/>
      </c>
      <c r="E7" s="261" t="str">
        <f>IF('Beregning af vandkvalitet'!$C$13="","",IF(ISERROR(Kunstgræsbaner!$H16),IF(ISNUMBER(Regnvand!$F11),(Regnvand!$F11)*'Beregning af vandkvalitet'!$D$13,""),(Kunstgræsbaner!$H16)*'Beregning af vandkvalitet'!$D$13))</f>
        <v/>
      </c>
      <c r="F7" s="139"/>
      <c r="G7" s="262" t="str">
        <f>IF('Beregning af vandkvalitet'!$C$14="","",IF(ISERROR('Grønne tage'!$H11),IF(ISNUMBER(Regnvand!$F11),(Regnvand!$F11)*'Beregning af vandkvalitet'!$D$14,""),('Grønne tage'!$H11)*'Beregning af vandkvalitet'!$D$14))</f>
        <v/>
      </c>
      <c r="H7" s="262" t="str">
        <f>IF('Beregning af vandkvalitet'!$C$15="","",IF(ISERROR('Tage med kobber'!$H11),IF(ISNUMBER(Regnvand!$F11),(Regnvand!$F11)*'Beregning af vandkvalitet'!$D$15,""),('Tage med kobber'!$H11)*'Beregning af vandkvalitet'!$D$15))</f>
        <v/>
      </c>
      <c r="I7" s="262" t="str">
        <f>IF('Beregning af vandkvalitet'!$C$16="","",IF(ISERROR('Tage med zink'!$H11),IF(ISNUMBER(Regnvand!$F11),(Regnvand!$F11)*'Beregning af vandkvalitet'!$D$16,""),('Tage med zink'!$H11)*'Beregning af vandkvalitet'!$D$16))</f>
        <v/>
      </c>
      <c r="J7" s="262" t="str">
        <f>IF('Beregning af vandkvalitet'!$C$17="","",IF(ISERROR('Tage af andre materialer'!$H11),IF(ISNUMBER(Regnvand!$F11),(Regnvand!$F11)*'Beregning af vandkvalitet'!$D$17,""),('Tage af andre materialer'!$H11)*'Beregning af vandkvalitet'!$D$17))</f>
        <v/>
      </c>
      <c r="K7" s="139"/>
      <c r="L7" s="262" t="str">
        <f>IF('Beregning af vandkvalitet'!$C$18="","",IF(ISERROR('Veje (ADT &lt;500)'!$H11),IF(ISNUMBER(Regnvand!$F11),(Regnvand!$F11)*'Beregning af vandkvalitet'!$D$18,""),('Veje (ADT &lt;500)'!$H11)*'Beregning af vandkvalitet'!$D$18))</f>
        <v/>
      </c>
      <c r="M7" s="262" t="str">
        <f>IF('Beregning af vandkvalitet'!$C$19="","",IF(ISERROR('Veje (ADT 500-5000)'!$H11),IF(ISNUMBER(Regnvand!$F11),(Regnvand!$F11)*'Beregning af vandkvalitet'!$D$19,""),('Veje (ADT 500-5000)'!$H11)*'Beregning af vandkvalitet'!$D$19))</f>
        <v/>
      </c>
      <c r="N7" s="262" t="str">
        <f>IF('Beregning af vandkvalitet'!$C$20="","",IF(ISERROR('Veje (ADT 5000-15000)'!$H11),IF(ISNUMBER(Regnvand!$F11),(Regnvand!$F11)*'Beregning af vandkvalitet'!$D$20,""),('Veje (ADT 5000-15000)'!$H11)*'Beregning af vandkvalitet'!$D$20))</f>
        <v/>
      </c>
      <c r="O7" s="262" t="str">
        <f>IF('Beregning af vandkvalitet'!$C$21="","",IF(ISERROR('Veje (ADT &gt; 15000)'!$H11),IF(ISNUMBER(Regnvand!$F11),(Regnvand!$F11)*'Beregning af vandkvalitet'!$D$21,""),('Veje (ADT &gt; 15000)'!$H11)*'Beregning af vandkvalitet'!$D$21))</f>
        <v/>
      </c>
      <c r="P7" s="139"/>
      <c r="Q7" s="262" t="str">
        <f>IF('Beregning af vandkvalitet'!$C$22="","",IF(ISERROR('P-pladser'!$H11),IF(ISNUMBER(Regnvand!$F11),(Regnvand!$F11)*'Beregning af vandkvalitet'!$D$22,""),('P-pladser'!$H11)*'Beregning af vandkvalitet'!$D$22))</f>
        <v/>
      </c>
      <c r="R7" s="262" t="str">
        <f>IF('Beregning af vandkvalitet'!$C$23="","",IF(ISERROR('P-pladser lastbiler'!$H11),IF(ISNUMBER(Regnvand!$F11),(Regnvand!$F11)*'Beregning af vandkvalitet'!$D$23,""),('P-pladser lastbiler'!$H11)*'Beregning af vandkvalitet'!$D$23))</f>
        <v/>
      </c>
      <c r="S7" s="139"/>
      <c r="T7" s="262" t="str">
        <f>IF('Beregning af vandkvalitet'!$C$24="","",IF(ISERROR(Industriområder!$H11),IF(ISNUMBER(Regnvand!$F11),(Regnvand!$F11)*'Beregning af vandkvalitet'!$D$24,""),(Industriområder!$H11)*'Beregning af vandkvalitet'!$D$24))</f>
        <v/>
      </c>
      <c r="U7" s="262" t="str">
        <f>IF('Beregning af vandkvalitet'!$C$25="","",IF(ISERROR(Oplagspladser_affaldssortering!$H11),IF(ISNUMBER(Regnvand!$F11),(Regnvand!$F11)*'Beregning af vandkvalitet'!$D$25,""),(Oplagspladser_affaldssortering!$H11)*'Beregning af vandkvalitet'!$D$25))</f>
        <v/>
      </c>
      <c r="V7" s="139"/>
      <c r="W7" s="265" t="str">
        <f>IF('Beregning af vandkvalitet'!$C$26="","",IF(ISERROR(Boligområder_lav!$H11),IF(ISNUMBER(Regnvand!$F11),(Regnvand!$F11)*'Beregning af vandkvalitet'!$D$26,""),(Boligområder_lav!$H11)*'Beregning af vandkvalitet'!$D$26))</f>
        <v/>
      </c>
      <c r="X7" s="262" t="str">
        <f>IF('Beregning af vandkvalitet'!$C$27="","",IF(ISERROR(Boligområder_høj!$H11),IF(ISNUMBER(Regnvand!$F11),(Regnvand!$F11)*'Beregning af vandkvalitet'!$D$27,""),(Boligområder_høj!$H11)*'Beregning af vandkvalitet'!$D$27))</f>
        <v/>
      </c>
      <c r="Y7" s="139"/>
      <c r="Z7" s="258">
        <f t="shared" ref="Z7:Z41" si="0">SUM(IF(ISNUMBER(C7),C7,),IF(ISNUMBER(D7),D7,),IF(ISNUMBER(E7),E7,),IF(ISNUMBER(G7),G7,),IF(ISNUMBER(H7),H7,),IF(ISNUMBER(I7),I7,),IF(ISNUMBER(J7),J7,),IF(ISNUMBER(L7),L7,),IF(ISNUMBER(M7),M7,),IF(ISNUMBER(N7),N7,),IF(ISNUMBER(O7),O7,),IF(ISNUMBER(Q7),Q7,),IF(ISNUMBER(R7),R7,),IF(ISNUMBER(T7),T7,),IF(ISNUMBER(U7),U7,),IF(ISNUMBER(W7),W7,),IF(ISNUMBER(X7),X7,))</f>
        <v>0</v>
      </c>
      <c r="AA7" s="139"/>
      <c r="AB7" s="139"/>
      <c r="AC7" s="139"/>
      <c r="AD7" s="139"/>
      <c r="AE7" s="139"/>
      <c r="AF7" s="139"/>
      <c r="AG7" s="139"/>
      <c r="AH7" s="139"/>
      <c r="AI7" s="139"/>
      <c r="AJ7" s="139"/>
      <c r="AK7" s="139"/>
      <c r="AL7" s="139"/>
      <c r="AM7" s="139"/>
      <c r="AN7" s="139"/>
      <c r="AO7" s="139"/>
      <c r="AP7" s="139"/>
      <c r="AQ7" s="139"/>
      <c r="AR7" s="139"/>
      <c r="AS7" s="139"/>
      <c r="AT7" s="139"/>
    </row>
    <row r="8" spans="1:46" x14ac:dyDescent="0.25">
      <c r="A8" s="139" t="s">
        <v>55</v>
      </c>
      <c r="B8" s="139"/>
      <c r="C8" s="250" t="str">
        <f>IF('Beregning af vandkvalitet'!$C$11="","",IF(ISERROR(Haver_græsarealer!$H12),IF(ISNUMBER(Regnvand!$F12),(Regnvand!$F12)*'Beregning af vandkvalitet'!$D$11,""),(Haver_græsarealer!$H12)*'Beregning af vandkvalitet'!$D$11))</f>
        <v/>
      </c>
      <c r="D8" s="250" t="str">
        <f>IF('Beregning af vandkvalitet'!$C$12="","",IF(ISERROR('Centrale  bymiljøer'!$H12),IF(ISNUMBER(Regnvand!$F12),(Regnvand!$F12)*'Beregning af vandkvalitet'!$D$12,""),('Centrale  bymiljøer'!$H12)*'Beregning af vandkvalitet'!$D$12))</f>
        <v/>
      </c>
      <c r="E8" s="261" t="str">
        <f>IF('Beregning af vandkvalitet'!$C$13="","",IF(ISERROR(Kunstgræsbaner!$H17),IF(ISNUMBER(Regnvand!$F12),(Regnvand!$F12)*'Beregning af vandkvalitet'!$D$13,""),(Kunstgræsbaner!$H17)*'Beregning af vandkvalitet'!$D$13))</f>
        <v/>
      </c>
      <c r="F8" s="139"/>
      <c r="G8" s="262" t="str">
        <f>IF('Beregning af vandkvalitet'!$C$14="","",IF(ISERROR('Grønne tage'!$H12),IF(ISNUMBER(Regnvand!$F12),(Regnvand!$F12)*'Beregning af vandkvalitet'!$D$14,""),('Grønne tage'!$H12)*'Beregning af vandkvalitet'!$D$14))</f>
        <v/>
      </c>
      <c r="H8" s="262" t="str">
        <f>IF('Beregning af vandkvalitet'!$C$15="","",IF(ISERROR('Tage med kobber'!$H12),IF(ISNUMBER(Regnvand!$F12),(Regnvand!$F12)*'Beregning af vandkvalitet'!$D$15,""),('Tage med kobber'!$H12)*'Beregning af vandkvalitet'!$D$15))</f>
        <v/>
      </c>
      <c r="I8" s="262" t="str">
        <f>IF('Beregning af vandkvalitet'!$C$16="","",IF(ISERROR('Tage med zink'!$H12),IF(ISNUMBER(Regnvand!$F12),(Regnvand!$F12)*'Beregning af vandkvalitet'!$D$16,""),('Tage med zink'!$H12)*'Beregning af vandkvalitet'!$D$16))</f>
        <v/>
      </c>
      <c r="J8" s="262" t="str">
        <f>IF('Beregning af vandkvalitet'!$C$17="","",IF(ISERROR('Tage af andre materialer'!$H12),IF(ISNUMBER(Regnvand!$F12),(Regnvand!$F12)*'Beregning af vandkvalitet'!$D$17,""),('Tage af andre materialer'!$H12)*'Beregning af vandkvalitet'!$D$17))</f>
        <v/>
      </c>
      <c r="K8" s="139"/>
      <c r="L8" s="262" t="str">
        <f>IF('Beregning af vandkvalitet'!$C$18="","",IF(ISERROR('Veje (ADT &lt;500)'!$H12),IF(ISNUMBER(Regnvand!$F12),(Regnvand!$F12)*'Beregning af vandkvalitet'!$D$18,""),('Veje (ADT &lt;500)'!$H12)*'Beregning af vandkvalitet'!$D$18))</f>
        <v/>
      </c>
      <c r="M8" s="262" t="str">
        <f>IF('Beregning af vandkvalitet'!$C$19="","",IF(ISERROR('Veje (ADT 500-5000)'!$H12),IF(ISNUMBER(Regnvand!$F12),(Regnvand!$F12)*'Beregning af vandkvalitet'!$D$19,""),('Veje (ADT 500-5000)'!$H12)*'Beregning af vandkvalitet'!$D$19))</f>
        <v/>
      </c>
      <c r="N8" s="262" t="str">
        <f>IF('Beregning af vandkvalitet'!$C$20="","",IF(ISERROR('Veje (ADT 5000-15000)'!$H12),IF(ISNUMBER(Regnvand!$F12),(Regnvand!$F12)*'Beregning af vandkvalitet'!$D$20,""),('Veje (ADT 5000-15000)'!$H12)*'Beregning af vandkvalitet'!$D$20))</f>
        <v/>
      </c>
      <c r="O8" s="262" t="str">
        <f>IF('Beregning af vandkvalitet'!$C$21="","",IF(ISERROR('Veje (ADT &gt; 15000)'!$H12),IF(ISNUMBER(Regnvand!$F12),(Regnvand!$F12)*'Beregning af vandkvalitet'!$D$21,""),('Veje (ADT &gt; 15000)'!$H12)*'Beregning af vandkvalitet'!$D$21))</f>
        <v/>
      </c>
      <c r="P8" s="139"/>
      <c r="Q8" s="262" t="str">
        <f>IF('Beregning af vandkvalitet'!$C$22="","",IF(ISERROR('P-pladser'!$H12),IF(ISNUMBER(Regnvand!$F12),(Regnvand!$F12)*'Beregning af vandkvalitet'!$D$22,""),('P-pladser'!$H12)*'Beregning af vandkvalitet'!$D$22))</f>
        <v/>
      </c>
      <c r="R8" s="262" t="str">
        <f>IF('Beregning af vandkvalitet'!$C$23="","",IF(ISERROR('P-pladser lastbiler'!$H12),IF(ISNUMBER(Regnvand!$F12),(Regnvand!$F12)*'Beregning af vandkvalitet'!$D$23,""),('P-pladser lastbiler'!$H12)*'Beregning af vandkvalitet'!$D$23))</f>
        <v/>
      </c>
      <c r="S8" s="139"/>
      <c r="T8" s="262" t="str">
        <f>IF('Beregning af vandkvalitet'!$C$24="","",IF(ISERROR(Industriområder!$H12),IF(ISNUMBER(Regnvand!$F12),(Regnvand!$F12)*'Beregning af vandkvalitet'!$D$24,""),(Industriområder!$H12)*'Beregning af vandkvalitet'!$D$24))</f>
        <v/>
      </c>
      <c r="U8" s="262" t="str">
        <f>IF('Beregning af vandkvalitet'!$C$25="","",IF(ISERROR(Oplagspladser_affaldssortering!$H12),IF(ISNUMBER(Regnvand!$F12),(Regnvand!$F12)*'Beregning af vandkvalitet'!$D$25,""),(Oplagspladser_affaldssortering!$H12)*'Beregning af vandkvalitet'!$D$25))</f>
        <v/>
      </c>
      <c r="V8" s="139"/>
      <c r="W8" s="265" t="str">
        <f>IF('Beregning af vandkvalitet'!$C$26="","",IF(ISERROR(Boligområder_lav!$H12),IF(ISNUMBER(Regnvand!$F12),(Regnvand!$F12)*'Beregning af vandkvalitet'!$D$26,""),(Boligområder_lav!$H12)*'Beregning af vandkvalitet'!$D$26))</f>
        <v/>
      </c>
      <c r="X8" s="262" t="str">
        <f>IF('Beregning af vandkvalitet'!$C$27="","",IF(ISERROR(Boligområder_høj!$H12),IF(ISNUMBER(Regnvand!$F12),(Regnvand!$F12)*'Beregning af vandkvalitet'!$D$27,""),(Boligområder_høj!$H12)*'Beregning af vandkvalitet'!$D$27))</f>
        <v/>
      </c>
      <c r="Y8" s="139"/>
      <c r="Z8" s="258">
        <f t="shared" si="0"/>
        <v>0</v>
      </c>
      <c r="AA8" s="139"/>
      <c r="AB8" s="139"/>
      <c r="AC8" s="139"/>
      <c r="AD8" s="139"/>
      <c r="AE8" s="139"/>
      <c r="AF8" s="139"/>
      <c r="AG8" s="139"/>
      <c r="AH8" s="139"/>
      <c r="AI8" s="139"/>
      <c r="AJ8" s="139"/>
      <c r="AK8" s="139"/>
      <c r="AL8" s="139"/>
      <c r="AM8" s="139"/>
      <c r="AN8" s="139"/>
      <c r="AO8" s="139"/>
      <c r="AP8" s="139"/>
      <c r="AQ8" s="139"/>
      <c r="AR8" s="139"/>
      <c r="AS8" s="139"/>
      <c r="AT8" s="139"/>
    </row>
    <row r="9" spans="1:46" x14ac:dyDescent="0.25">
      <c r="A9" s="139"/>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row>
    <row r="10" spans="1:46" x14ac:dyDescent="0.25">
      <c r="A10" s="138" t="s">
        <v>56</v>
      </c>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row>
    <row r="11" spans="1:46" x14ac:dyDescent="0.25">
      <c r="A11" s="139" t="s">
        <v>57</v>
      </c>
      <c r="B11" s="139"/>
      <c r="C11" s="250" t="str">
        <f>IF('Beregning af vandkvalitet'!$C$11="","",IF(ISERROR(Haver_græsarealer!$H15),IF(ISNUMBER(Regnvand!$F15),(Regnvand!$F15)*'Beregning af vandkvalitet'!$D$11,""),(Haver_græsarealer!$H15)*'Beregning af vandkvalitet'!$D$11))</f>
        <v/>
      </c>
      <c r="D11" s="250" t="str">
        <f>IF('Beregning af vandkvalitet'!$C$12="","",IF(ISERROR('Centrale  bymiljøer'!$H15),IF(ISNUMBER(Regnvand!$F15),(Regnvand!$F15)*'Beregning af vandkvalitet'!$D$12,""),('Centrale  bymiljøer'!$H15)*'Beregning af vandkvalitet'!$D$12))</f>
        <v/>
      </c>
      <c r="E11" s="261" t="str">
        <f>IF('Beregning af vandkvalitet'!$C$13="","",IF(ISERROR(Kunstgræsbaner!$H20),IF(ISNUMBER(Regnvand!$F15),(Regnvand!$F15)*'Beregning af vandkvalitet'!$D$13,""),(Kunstgræsbaner!$H20)*'Beregning af vandkvalitet'!$D$13))</f>
        <v/>
      </c>
      <c r="F11" s="139"/>
      <c r="G11" s="262" t="str">
        <f>IF('Beregning af vandkvalitet'!$C$14="","",IF(ISERROR('Grønne tage'!$H15),IF(ISNUMBER(Regnvand!$F15),(Regnvand!$F15)*'Beregning af vandkvalitet'!$D$14,""),('Grønne tage'!$H15)*'Beregning af vandkvalitet'!$D$14))</f>
        <v/>
      </c>
      <c r="H11" s="262" t="str">
        <f>IF('Beregning af vandkvalitet'!$C$15="","",IF(ISERROR('Tage med kobber'!$H15),IF(ISNUMBER(Regnvand!$F15),(Regnvand!$F15)*'Beregning af vandkvalitet'!$D$15,""),('Tage med kobber'!$H15)*'Beregning af vandkvalitet'!$D$15))</f>
        <v/>
      </c>
      <c r="I11" s="262" t="str">
        <f>IF('Beregning af vandkvalitet'!$C$16="","",IF(ISERROR('Tage med zink'!$H15),IF(ISNUMBER(Regnvand!$F15),(Regnvand!$F15)*'Beregning af vandkvalitet'!$D$16,""),('Tage med zink'!$H15)*'Beregning af vandkvalitet'!$D$16))</f>
        <v/>
      </c>
      <c r="J11" s="262" t="str">
        <f>IF('Beregning af vandkvalitet'!$C$17="","",IF(ISERROR('Tage af andre materialer'!$H15),IF(ISNUMBER(Regnvand!$F15),(Regnvand!$F15)*'Beregning af vandkvalitet'!$D$17,""),('Tage af andre materialer'!$H15)*'Beregning af vandkvalitet'!$D$17))</f>
        <v/>
      </c>
      <c r="K11" s="139"/>
      <c r="L11" s="262" t="str">
        <f>IF('Beregning af vandkvalitet'!$C$18="","",IF(ISERROR('Veje (ADT &lt;500)'!$H15),IF(ISNUMBER(Regnvand!$F15),(Regnvand!$F15)*'Beregning af vandkvalitet'!$D$18,""),('Veje (ADT &lt;500)'!$H15)*'Beregning af vandkvalitet'!$D$18))</f>
        <v/>
      </c>
      <c r="M11" s="262" t="str">
        <f>IF('Beregning af vandkvalitet'!$C$19="","",IF(ISERROR('Veje (ADT 500-5000)'!$H15),IF(ISNUMBER(Regnvand!$F15),(Regnvand!$F15)*'Beregning af vandkvalitet'!$D$19,""),('Veje (ADT 500-5000)'!$H15)*'Beregning af vandkvalitet'!$D$19))</f>
        <v/>
      </c>
      <c r="N11" s="262" t="str">
        <f>IF('Beregning af vandkvalitet'!$C$20="","",IF(ISERROR('Veje (ADT 5000-15000)'!$H15),IF(ISNUMBER(Regnvand!$F15),(Regnvand!$F15)*'Beregning af vandkvalitet'!$D$20,""),('Veje (ADT 5000-15000)'!$H15)*'Beregning af vandkvalitet'!$D$20))</f>
        <v/>
      </c>
      <c r="O11" s="262" t="str">
        <f>IF('Beregning af vandkvalitet'!$C$21="","",IF(ISERROR('Veje (ADT &gt; 15000)'!$H15),IF(ISNUMBER(Regnvand!$F15),(Regnvand!$F15)*'Beregning af vandkvalitet'!$D$21,""),('Veje (ADT &gt; 15000)'!$H15)*'Beregning af vandkvalitet'!$D$21))</f>
        <v/>
      </c>
      <c r="P11" s="139"/>
      <c r="Q11" s="262" t="str">
        <f>IF('Beregning af vandkvalitet'!$C$22="","",IF(ISERROR('P-pladser'!$H15),IF(ISNUMBER(Regnvand!$F15),(Regnvand!$F15)*'Beregning af vandkvalitet'!$D$22,""),('P-pladser'!$H15)*'Beregning af vandkvalitet'!$D$22))</f>
        <v/>
      </c>
      <c r="R11" s="262" t="str">
        <f>IF('Beregning af vandkvalitet'!$C$23="","",IF(ISERROR('P-pladser lastbiler'!$H15),IF(ISNUMBER(Regnvand!$F15),(Regnvand!$F15)*'Beregning af vandkvalitet'!$D$23,""),('P-pladser lastbiler'!$H15)*'Beregning af vandkvalitet'!$D$23))</f>
        <v/>
      </c>
      <c r="S11" s="139"/>
      <c r="T11" s="262" t="str">
        <f>IF('Beregning af vandkvalitet'!$C$24="","",IF(ISERROR(Industriområder!$H15),IF(ISNUMBER(Regnvand!$F15),(Regnvand!$F15)*'Beregning af vandkvalitet'!$D$24,""),(Industriområder!$H15)*'Beregning af vandkvalitet'!$D$24))</f>
        <v/>
      </c>
      <c r="U11" s="262" t="str">
        <f>IF('Beregning af vandkvalitet'!$C$25="","",IF(ISERROR(Oplagspladser_affaldssortering!$H15),IF(ISNUMBER(Regnvand!$F15),(Regnvand!$F15)*'Beregning af vandkvalitet'!$D$25,""),(Oplagspladser_affaldssortering!$H15)*'Beregning af vandkvalitet'!$D$25))</f>
        <v/>
      </c>
      <c r="V11" s="139"/>
      <c r="W11" s="265" t="str">
        <f>IF('Beregning af vandkvalitet'!$C$26="","",IF(ISERROR(Boligområder_lav!$H15),IF(ISNUMBER(Regnvand!$F15),(Regnvand!$F15)*'Beregning af vandkvalitet'!$D$26,""),(Boligområder_lav!$H15)*'Beregning af vandkvalitet'!$D$26))</f>
        <v/>
      </c>
      <c r="X11" s="262" t="str">
        <f>IF('Beregning af vandkvalitet'!$C$27="","",IF(ISERROR(Boligområder_høj!$H15),IF(ISNUMBER(Regnvand!$F15),(Regnvand!$F15)*'Beregning af vandkvalitet'!$D$27,""),(Boligområder_høj!$H15)*'Beregning af vandkvalitet'!$D$27))</f>
        <v/>
      </c>
      <c r="Y11" s="139"/>
      <c r="Z11" s="258">
        <f t="shared" si="0"/>
        <v>0</v>
      </c>
      <c r="AA11" s="139"/>
      <c r="AB11" s="139"/>
      <c r="AC11" s="139"/>
      <c r="AD11" s="139"/>
      <c r="AE11" s="139"/>
      <c r="AF11" s="139"/>
      <c r="AG11" s="139"/>
      <c r="AH11" s="139"/>
      <c r="AI11" s="139"/>
      <c r="AJ11" s="139"/>
      <c r="AK11" s="139"/>
      <c r="AL11" s="139"/>
      <c r="AM11" s="139"/>
      <c r="AN11" s="139"/>
      <c r="AO11" s="139"/>
      <c r="AP11" s="139"/>
      <c r="AQ11" s="139"/>
      <c r="AR11" s="139"/>
      <c r="AS11" s="139"/>
      <c r="AT11" s="139"/>
    </row>
    <row r="12" spans="1:46" x14ac:dyDescent="0.25">
      <c r="A12" s="139" t="s">
        <v>59</v>
      </c>
      <c r="B12" s="139"/>
      <c r="C12" s="250" t="str">
        <f>IF('Beregning af vandkvalitet'!$C$11="","",IF(ISERROR(Haver_græsarealer!$H16),IF(ISNUMBER(Regnvand!$F16),(Regnvand!$F16)*'Beregning af vandkvalitet'!$D$11,""),(Haver_græsarealer!$H16)*'Beregning af vandkvalitet'!$D$11))</f>
        <v/>
      </c>
      <c r="D12" s="250" t="str">
        <f>IF('Beregning af vandkvalitet'!$C$12="","",IF(ISERROR('Centrale  bymiljøer'!$H16),IF(ISNUMBER(Regnvand!$F16),(Regnvand!$F16)*'Beregning af vandkvalitet'!$D$12,""),('Centrale  bymiljøer'!$H16)*'Beregning af vandkvalitet'!$D$12))</f>
        <v/>
      </c>
      <c r="E12" s="261" t="str">
        <f>IF('Beregning af vandkvalitet'!$C$13="","",IF(ISERROR(Kunstgræsbaner!$H21),IF(ISNUMBER(Regnvand!$F16),(Regnvand!$F16)*'Beregning af vandkvalitet'!$D$13,""),(Kunstgræsbaner!$H21)*'Beregning af vandkvalitet'!$D$13))</f>
        <v/>
      </c>
      <c r="F12" s="139"/>
      <c r="G12" s="262" t="str">
        <f>IF('Beregning af vandkvalitet'!$C$14="","",IF(ISERROR('Grønne tage'!$H16),IF(ISNUMBER(Regnvand!$F16),(Regnvand!$F16)*'Beregning af vandkvalitet'!$D$14,""),('Grønne tage'!$H16)*'Beregning af vandkvalitet'!$D$14))</f>
        <v/>
      </c>
      <c r="H12" s="262" t="str">
        <f>IF('Beregning af vandkvalitet'!$C$15="","",IF(ISERROR('Tage med kobber'!$H16),IF(ISNUMBER(Regnvand!$F16),(Regnvand!$F16)*'Beregning af vandkvalitet'!$D$15,""),('Tage med kobber'!$H16)*'Beregning af vandkvalitet'!$D$15))</f>
        <v/>
      </c>
      <c r="I12" s="262" t="str">
        <f>IF('Beregning af vandkvalitet'!$C$16="","",IF(ISERROR('Tage med zink'!$H16),IF(ISNUMBER(Regnvand!$F16),(Regnvand!$F16)*'Beregning af vandkvalitet'!$D$16,""),('Tage med zink'!$H16)*'Beregning af vandkvalitet'!$D$16))</f>
        <v/>
      </c>
      <c r="J12" s="262" t="str">
        <f>IF('Beregning af vandkvalitet'!$C$17="","",IF(ISERROR('Tage af andre materialer'!$H16),IF(ISNUMBER(Regnvand!$F16),(Regnvand!$F16)*'Beregning af vandkvalitet'!$D$17,""),('Tage af andre materialer'!$H16)*'Beregning af vandkvalitet'!$D$17))</f>
        <v/>
      </c>
      <c r="K12" s="139"/>
      <c r="L12" s="262" t="str">
        <f>IF('Beregning af vandkvalitet'!$C$18="","",IF(ISERROR('Veje (ADT &lt;500)'!$H16),IF(ISNUMBER(Regnvand!$F16),(Regnvand!$F16)*'Beregning af vandkvalitet'!$D$18,""),('Veje (ADT &lt;500)'!$H16)*'Beregning af vandkvalitet'!$D$18))</f>
        <v/>
      </c>
      <c r="M12" s="262" t="str">
        <f>IF('Beregning af vandkvalitet'!$C$19="","",IF(ISERROR('Veje (ADT 500-5000)'!$H16),IF(ISNUMBER(Regnvand!$F16),(Regnvand!$F16)*'Beregning af vandkvalitet'!$D$19,""),('Veje (ADT 500-5000)'!$H16)*'Beregning af vandkvalitet'!$D$19))</f>
        <v/>
      </c>
      <c r="N12" s="262" t="str">
        <f>IF('Beregning af vandkvalitet'!$C$20="","",IF(ISERROR('Veje (ADT 5000-15000)'!$H16),IF(ISNUMBER(Regnvand!$F16),(Regnvand!$F16)*'Beregning af vandkvalitet'!$D$20,""),('Veje (ADT 5000-15000)'!$H16)*'Beregning af vandkvalitet'!$D$20))</f>
        <v/>
      </c>
      <c r="O12" s="262" t="str">
        <f>IF('Beregning af vandkvalitet'!$C$21="","",IF(ISERROR('Veje (ADT &gt; 15000)'!$H16),IF(ISNUMBER(Regnvand!$F16),(Regnvand!$F16)*'Beregning af vandkvalitet'!$D$21,""),('Veje (ADT &gt; 15000)'!$H16)*'Beregning af vandkvalitet'!$D$21))</f>
        <v/>
      </c>
      <c r="P12" s="139"/>
      <c r="Q12" s="262" t="str">
        <f>IF('Beregning af vandkvalitet'!$C$22="","",IF(ISERROR('P-pladser'!$H16),IF(ISNUMBER(Regnvand!$F16),(Regnvand!$F16)*'Beregning af vandkvalitet'!$D$22,""),('P-pladser'!$H16)*'Beregning af vandkvalitet'!$D$22))</f>
        <v/>
      </c>
      <c r="R12" s="262" t="str">
        <f>IF('Beregning af vandkvalitet'!$C$23="","",IF(ISERROR('P-pladser lastbiler'!$H16),IF(ISNUMBER(Regnvand!$F16),(Regnvand!$F16)*'Beregning af vandkvalitet'!$D$23,""),('P-pladser lastbiler'!$H16)*'Beregning af vandkvalitet'!$D$23))</f>
        <v/>
      </c>
      <c r="S12" s="139"/>
      <c r="T12" s="262" t="str">
        <f>IF('Beregning af vandkvalitet'!$C$24="","",IF(ISERROR(Industriområder!$H16),IF(ISNUMBER(Regnvand!$F16),(Regnvand!$F16)*'Beregning af vandkvalitet'!$D$24,""),(Industriområder!$H16)*'Beregning af vandkvalitet'!$D$24))</f>
        <v/>
      </c>
      <c r="U12" s="262" t="str">
        <f>IF('Beregning af vandkvalitet'!$C$25="","",IF(ISERROR(Oplagspladser_affaldssortering!$H16),IF(ISNUMBER(Regnvand!$F16),(Regnvand!$F16)*'Beregning af vandkvalitet'!$D$25,""),(Oplagspladser_affaldssortering!$H16)*'Beregning af vandkvalitet'!$D$25))</f>
        <v/>
      </c>
      <c r="V12" s="139"/>
      <c r="W12" s="265" t="str">
        <f>IF('Beregning af vandkvalitet'!$C$26="","",IF(ISERROR(Boligområder_lav!$H16),IF(ISNUMBER(Regnvand!$F16),(Regnvand!$F16)*'Beregning af vandkvalitet'!$D$26,""),(Boligområder_lav!$H16)*'Beregning af vandkvalitet'!$D$26))</f>
        <v/>
      </c>
      <c r="X12" s="262" t="str">
        <f>IF('Beregning af vandkvalitet'!$C$27="","",IF(ISERROR(Boligområder_høj!$H16),IF(ISNUMBER(Regnvand!$F16),(Regnvand!$F16)*'Beregning af vandkvalitet'!$D$27,""),(Boligområder_høj!$H16)*'Beregning af vandkvalitet'!$D$27))</f>
        <v/>
      </c>
      <c r="Y12" s="139"/>
      <c r="Z12" s="258">
        <f t="shared" si="0"/>
        <v>0</v>
      </c>
      <c r="AA12" s="139"/>
      <c r="AB12" s="139"/>
      <c r="AC12" s="139"/>
      <c r="AD12" s="139"/>
      <c r="AE12" s="139"/>
      <c r="AF12" s="139"/>
      <c r="AG12" s="139"/>
      <c r="AH12" s="139"/>
      <c r="AI12" s="139"/>
      <c r="AJ12" s="139"/>
      <c r="AK12" s="139"/>
      <c r="AL12" s="139"/>
      <c r="AM12" s="139"/>
      <c r="AN12" s="139"/>
      <c r="AO12" s="139"/>
      <c r="AP12" s="139"/>
      <c r="AQ12" s="139"/>
      <c r="AR12" s="139"/>
      <c r="AS12" s="139"/>
      <c r="AT12" s="139"/>
    </row>
    <row r="13" spans="1:46" x14ac:dyDescent="0.25">
      <c r="A13" s="139"/>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row>
    <row r="14" spans="1:46" x14ac:dyDescent="0.25">
      <c r="A14" s="138" t="s">
        <v>60</v>
      </c>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row>
    <row r="15" spans="1:46" x14ac:dyDescent="0.25">
      <c r="A15" s="139" t="s">
        <v>61</v>
      </c>
      <c r="B15" s="139"/>
      <c r="C15" s="250" t="str">
        <f>IF('Beregning af vandkvalitet'!$C$11="","",IF(ISERROR(Haver_græsarealer!$H19),IF(ISNUMBER(Regnvand!$F19),(Regnvand!$F19)*'Beregning af vandkvalitet'!$D$11,""),(Haver_græsarealer!$H19)*'Beregning af vandkvalitet'!$D$11))</f>
        <v/>
      </c>
      <c r="D15" s="250" t="str">
        <f>IF('Beregning af vandkvalitet'!$C$12="","",IF(ISERROR('Centrale  bymiljøer'!$H19),IF(ISNUMBER(Regnvand!$F19),(Regnvand!$F19)*'Beregning af vandkvalitet'!$D$12,""),('Centrale  bymiljøer'!$H19)*'Beregning af vandkvalitet'!$D$12))</f>
        <v/>
      </c>
      <c r="E15" s="261" t="str">
        <f>IF('Beregning af vandkvalitet'!$C$13="","",IF(ISERROR(Kunstgræsbaner!$H24),IF(ISNUMBER(Regnvand!$F19),(Regnvand!$F19)*'Beregning af vandkvalitet'!$D$13,""),(Kunstgræsbaner!$H24)*'Beregning af vandkvalitet'!$D$13))</f>
        <v/>
      </c>
      <c r="F15" s="139"/>
      <c r="G15" s="262" t="str">
        <f>IF('Beregning af vandkvalitet'!$C$14="","",IF(ISERROR('Grønne tage'!$H19),IF(ISNUMBER(Regnvand!$F19),(Regnvand!$F19)*'Beregning af vandkvalitet'!$D$14,""),('Grønne tage'!$H19)*'Beregning af vandkvalitet'!$D$14))</f>
        <v/>
      </c>
      <c r="H15" s="262" t="str">
        <f>IF('Beregning af vandkvalitet'!$C$15="","",IF(ISERROR('Tage med kobber'!$H19),IF(ISNUMBER(Regnvand!$F19),(Regnvand!$F19)*'Beregning af vandkvalitet'!$D$15,""),('Tage med kobber'!$H19)*'Beregning af vandkvalitet'!$D$15))</f>
        <v/>
      </c>
      <c r="I15" s="262" t="str">
        <f>IF('Beregning af vandkvalitet'!$C$16="","",IF(ISERROR('Tage med zink'!$H19),IF(ISNUMBER(Regnvand!$F19),(Regnvand!$F19)*'Beregning af vandkvalitet'!$D$16,""),('Tage med zink'!$H19)*'Beregning af vandkvalitet'!$D$16))</f>
        <v/>
      </c>
      <c r="J15" s="262" t="str">
        <f>IF('Beregning af vandkvalitet'!$C$17="","",IF(ISERROR('Tage af andre materialer'!$H19),IF(ISNUMBER(Regnvand!$F19),(Regnvand!$F19)*'Beregning af vandkvalitet'!$D$17,""),('Tage af andre materialer'!$H19)*'Beregning af vandkvalitet'!$D$17))</f>
        <v/>
      </c>
      <c r="K15" s="139"/>
      <c r="L15" s="262" t="str">
        <f>IF('Beregning af vandkvalitet'!$C$18="","",IF(ISERROR('Veje (ADT &lt;500)'!$H19),IF(ISNUMBER(Regnvand!$F19),(Regnvand!$F19)*'Beregning af vandkvalitet'!$D$18,""),('Veje (ADT &lt;500)'!$H19)*'Beregning af vandkvalitet'!$D$18))</f>
        <v/>
      </c>
      <c r="M15" s="262" t="str">
        <f>IF('Beregning af vandkvalitet'!$C$19="","",IF(ISERROR('Veje (ADT 500-5000)'!$H19),IF(ISNUMBER(Regnvand!$F19),(Regnvand!$F19)*'Beregning af vandkvalitet'!$D$19,""),('Veje (ADT 500-5000)'!$H19)*'Beregning af vandkvalitet'!$D$19))</f>
        <v/>
      </c>
      <c r="N15" s="262" t="str">
        <f>IF('Beregning af vandkvalitet'!$C$20="","",IF(ISERROR('Veje (ADT 5000-15000)'!$H19),IF(ISNUMBER(Regnvand!$F19),(Regnvand!$F19)*'Beregning af vandkvalitet'!$D$20,""),('Veje (ADT 5000-15000)'!$H19)*'Beregning af vandkvalitet'!$D$20))</f>
        <v/>
      </c>
      <c r="O15" s="262" t="str">
        <f>IF('Beregning af vandkvalitet'!$C$21="","",IF(ISERROR('Veje (ADT &gt; 15000)'!$H19),IF(ISNUMBER(Regnvand!$F19),(Regnvand!$F19)*'Beregning af vandkvalitet'!$D$21,""),('Veje (ADT &gt; 15000)'!$H19)*'Beregning af vandkvalitet'!$D$21))</f>
        <v/>
      </c>
      <c r="P15" s="139"/>
      <c r="Q15" s="262" t="str">
        <f>IF('Beregning af vandkvalitet'!$C$22="","",IF(ISERROR('P-pladser'!$H19),IF(ISNUMBER(Regnvand!$F19),(Regnvand!$F19)*'Beregning af vandkvalitet'!$D$22,""),('P-pladser'!$H19)*'Beregning af vandkvalitet'!$D$22))</f>
        <v/>
      </c>
      <c r="R15" s="262" t="str">
        <f>IF('Beregning af vandkvalitet'!$C$23="","",IF(ISERROR('P-pladser lastbiler'!$H19),IF(ISNUMBER(Regnvand!$F19),(Regnvand!$F19)*'Beregning af vandkvalitet'!$D$23,""),('P-pladser lastbiler'!$H19)*'Beregning af vandkvalitet'!$D$23))</f>
        <v/>
      </c>
      <c r="S15" s="139"/>
      <c r="T15" s="262" t="str">
        <f>IF('Beregning af vandkvalitet'!$C$24="","",IF(ISERROR(Industriområder!$H19),IF(ISNUMBER(Regnvand!$F19),(Regnvand!$F19)*'Beregning af vandkvalitet'!$D$24,""),(Industriområder!$H19)*'Beregning af vandkvalitet'!$D$24))</f>
        <v/>
      </c>
      <c r="U15" s="262" t="str">
        <f>IF('Beregning af vandkvalitet'!$C$25="","",IF(ISERROR(Oplagspladser_affaldssortering!$H19),IF(ISNUMBER(Regnvand!$F19),(Regnvand!$F19)*'Beregning af vandkvalitet'!$D$25,""),(Oplagspladser_affaldssortering!$H19)*'Beregning af vandkvalitet'!$D$25))</f>
        <v/>
      </c>
      <c r="V15" s="139"/>
      <c r="W15" s="265" t="str">
        <f>IF('Beregning af vandkvalitet'!$C$26="","",IF(ISERROR(Boligområder_lav!$H19),IF(ISNUMBER(Regnvand!$F19),(Regnvand!$F19)*'Beregning af vandkvalitet'!$D$26,""),(Boligområder_lav!$H19)*'Beregning af vandkvalitet'!$D$26))</f>
        <v/>
      </c>
      <c r="X15" s="262" t="str">
        <f>IF('Beregning af vandkvalitet'!$C$27="","",IF(ISERROR(Boligområder_høj!$H19),IF(ISNUMBER(Regnvand!$F19),(Regnvand!$F19)*'Beregning af vandkvalitet'!$D$27,""),(Boligområder_høj!$H19)*'Beregning af vandkvalitet'!$D$27))</f>
        <v/>
      </c>
      <c r="Y15" s="139"/>
      <c r="Z15" s="258">
        <f t="shared" si="0"/>
        <v>0</v>
      </c>
      <c r="AA15" s="139"/>
      <c r="AB15" s="139"/>
      <c r="AC15" s="139"/>
      <c r="AD15" s="139"/>
      <c r="AE15" s="139"/>
      <c r="AF15" s="139"/>
      <c r="AG15" s="139"/>
      <c r="AH15" s="139"/>
      <c r="AI15" s="139"/>
      <c r="AJ15" s="139"/>
      <c r="AK15" s="139"/>
      <c r="AL15" s="139"/>
      <c r="AM15" s="139"/>
      <c r="AN15" s="139"/>
      <c r="AO15" s="139"/>
      <c r="AP15" s="139"/>
      <c r="AQ15" s="139"/>
      <c r="AR15" s="139"/>
      <c r="AS15" s="139"/>
      <c r="AT15" s="139"/>
    </row>
    <row r="16" spans="1:46" x14ac:dyDescent="0.25">
      <c r="A16" s="139" t="s">
        <v>63</v>
      </c>
      <c r="B16" s="139"/>
      <c r="C16" s="250" t="str">
        <f>IF('Beregning af vandkvalitet'!$C$11="","",IF(ISERROR(Haver_græsarealer!$H20),IF(ISNUMBER(Regnvand!$F20),(Regnvand!$F20)*'Beregning af vandkvalitet'!$D$11,""),(Haver_græsarealer!$H20)*'Beregning af vandkvalitet'!$D$11))</f>
        <v/>
      </c>
      <c r="D16" s="250" t="str">
        <f>IF('Beregning af vandkvalitet'!$C$12="","",IF(ISERROR('Centrale  bymiljøer'!$H20),IF(ISNUMBER(Regnvand!$F20),(Regnvand!$F20)*'Beregning af vandkvalitet'!$D$12,""),('Centrale  bymiljøer'!$H20)*'Beregning af vandkvalitet'!$D$12))</f>
        <v/>
      </c>
      <c r="E16" s="261" t="str">
        <f>IF('Beregning af vandkvalitet'!$C$13="","",IF(ISERROR(Kunstgræsbaner!$H25),IF(ISNUMBER(Regnvand!$F20),(Regnvand!$F20)*'Beregning af vandkvalitet'!$D$13,""),(Kunstgræsbaner!$H25)*'Beregning af vandkvalitet'!$D$13))</f>
        <v/>
      </c>
      <c r="F16" s="139"/>
      <c r="G16" s="262" t="str">
        <f>IF('Beregning af vandkvalitet'!$C$14="","",IF(ISERROR('Grønne tage'!$H20),IF(ISNUMBER(Regnvand!$F20),(Regnvand!$F20)*'Beregning af vandkvalitet'!$D$14,""),('Grønne tage'!$H20)*'Beregning af vandkvalitet'!$D$14))</f>
        <v/>
      </c>
      <c r="H16" s="262" t="str">
        <f>IF('Beregning af vandkvalitet'!$C$15="","",IF(ISERROR('Tage med kobber'!$H20),IF(ISNUMBER(Regnvand!$F20),(Regnvand!$F20)*'Beregning af vandkvalitet'!$D$15,""),('Tage med kobber'!$H20)*'Beregning af vandkvalitet'!$D$15))</f>
        <v/>
      </c>
      <c r="I16" s="262" t="str">
        <f>IF('Beregning af vandkvalitet'!$C$16="","",IF(ISERROR('Tage med zink'!$H20),IF(ISNUMBER(Regnvand!$F20),(Regnvand!$F20)*'Beregning af vandkvalitet'!$D$16,""),('Tage med zink'!$H20)*'Beregning af vandkvalitet'!$D$16))</f>
        <v/>
      </c>
      <c r="J16" s="262" t="str">
        <f>IF('Beregning af vandkvalitet'!$C$17="","",IF(ISERROR('Tage af andre materialer'!$H20),IF(ISNUMBER(Regnvand!$F20),(Regnvand!$F20)*'Beregning af vandkvalitet'!$D$17,""),('Tage af andre materialer'!$H20)*'Beregning af vandkvalitet'!$D$17))</f>
        <v/>
      </c>
      <c r="K16" s="139"/>
      <c r="L16" s="262" t="str">
        <f>IF('Beregning af vandkvalitet'!$C$18="","",IF(ISERROR('Veje (ADT &lt;500)'!$H20),IF(ISNUMBER(Regnvand!$F20),(Regnvand!$F20)*'Beregning af vandkvalitet'!$D$18,""),('Veje (ADT &lt;500)'!$H20)*'Beregning af vandkvalitet'!$D$18))</f>
        <v/>
      </c>
      <c r="M16" s="262" t="str">
        <f>IF('Beregning af vandkvalitet'!$C$19="","",IF(ISERROR('Veje (ADT 500-5000)'!$H20),IF(ISNUMBER(Regnvand!$F20),(Regnvand!$F20)*'Beregning af vandkvalitet'!$D$19,""),('Veje (ADT 500-5000)'!$H20)*'Beregning af vandkvalitet'!$D$19))</f>
        <v/>
      </c>
      <c r="N16" s="262" t="str">
        <f>IF('Beregning af vandkvalitet'!$C$20="","",IF(ISERROR('Veje (ADT 5000-15000)'!$H20),IF(ISNUMBER(Regnvand!$F20),(Regnvand!$F20)*'Beregning af vandkvalitet'!$D$20,""),('Veje (ADT 5000-15000)'!$H20)*'Beregning af vandkvalitet'!$D$20))</f>
        <v/>
      </c>
      <c r="O16" s="262" t="str">
        <f>IF('Beregning af vandkvalitet'!$C$21="","",IF(ISERROR('Veje (ADT &gt; 15000)'!$H20),IF(ISNUMBER(Regnvand!$F20),(Regnvand!$F20)*'Beregning af vandkvalitet'!$D$21,""),('Veje (ADT &gt; 15000)'!$H20)*'Beregning af vandkvalitet'!$D$21))</f>
        <v/>
      </c>
      <c r="P16" s="139"/>
      <c r="Q16" s="262" t="str">
        <f>IF('Beregning af vandkvalitet'!$C$22="","",IF(ISERROR('P-pladser'!$H20),IF(ISNUMBER(Regnvand!$F20),(Regnvand!$F20)*'Beregning af vandkvalitet'!$D$22,""),('P-pladser'!$H20)*'Beregning af vandkvalitet'!$D$22))</f>
        <v/>
      </c>
      <c r="R16" s="262" t="str">
        <f>IF('Beregning af vandkvalitet'!$C$23="","",IF(ISERROR('P-pladser lastbiler'!$H20),IF(ISNUMBER(Regnvand!$F20),(Regnvand!$F20)*'Beregning af vandkvalitet'!$D$23,""),('P-pladser lastbiler'!$H20)*'Beregning af vandkvalitet'!$D$23))</f>
        <v/>
      </c>
      <c r="S16" s="139"/>
      <c r="T16" s="262" t="str">
        <f>IF('Beregning af vandkvalitet'!$C$24="","",IF(ISERROR(Industriområder!$H20),IF(ISNUMBER(Regnvand!$F20),(Regnvand!$F20)*'Beregning af vandkvalitet'!$D$24,""),(Industriområder!$H20)*'Beregning af vandkvalitet'!$D$24))</f>
        <v/>
      </c>
      <c r="U16" s="262" t="str">
        <f>IF('Beregning af vandkvalitet'!$C$25="","",IF(ISERROR(Oplagspladser_affaldssortering!$H20),IF(ISNUMBER(Regnvand!$F20),(Regnvand!$F20)*'Beregning af vandkvalitet'!$D$25,""),(Oplagspladser_affaldssortering!$H20)*'Beregning af vandkvalitet'!$D$25))</f>
        <v/>
      </c>
      <c r="V16" s="139"/>
      <c r="W16" s="265" t="str">
        <f>IF('Beregning af vandkvalitet'!$C$26="","",IF(ISERROR(Boligområder_lav!$H20),IF(ISNUMBER(Regnvand!$F20),(Regnvand!$F20)*'Beregning af vandkvalitet'!$D$26,""),(Boligområder_lav!$H20)*'Beregning af vandkvalitet'!$D$26))</f>
        <v/>
      </c>
      <c r="X16" s="262" t="str">
        <f>IF('Beregning af vandkvalitet'!$C$27="","",IF(ISERROR(Boligområder_høj!$H20),IF(ISNUMBER(Regnvand!$F20),(Regnvand!$F20)*'Beregning af vandkvalitet'!$D$27,""),(Boligområder_høj!$H20)*'Beregning af vandkvalitet'!$D$27))</f>
        <v/>
      </c>
      <c r="Y16" s="139"/>
      <c r="Z16" s="258">
        <f t="shared" si="0"/>
        <v>0</v>
      </c>
      <c r="AA16" s="139"/>
      <c r="AB16" s="139"/>
      <c r="AC16" s="139"/>
      <c r="AD16" s="139"/>
      <c r="AE16" s="139"/>
      <c r="AF16" s="139"/>
      <c r="AG16" s="139"/>
      <c r="AH16" s="139"/>
      <c r="AI16" s="139"/>
      <c r="AJ16" s="139"/>
      <c r="AK16" s="139"/>
      <c r="AL16" s="139"/>
      <c r="AM16" s="139"/>
      <c r="AN16" s="139"/>
      <c r="AO16" s="139"/>
      <c r="AP16" s="139"/>
      <c r="AQ16" s="139"/>
      <c r="AR16" s="139"/>
      <c r="AS16" s="139"/>
      <c r="AT16" s="139"/>
    </row>
    <row r="17" spans="1:46" x14ac:dyDescent="0.25">
      <c r="A17" s="139" t="s">
        <v>65</v>
      </c>
      <c r="B17" s="139"/>
      <c r="C17" s="250" t="str">
        <f>IF('Beregning af vandkvalitet'!$C$11="","",IF(ISERROR(Haver_græsarealer!$H21),IF(ISNUMBER(Regnvand!$F21),(Regnvand!$F21)*'Beregning af vandkvalitet'!$D$11,""),(Haver_græsarealer!$H21)*'Beregning af vandkvalitet'!$D$11))</f>
        <v/>
      </c>
      <c r="D17" s="250" t="str">
        <f>IF('Beregning af vandkvalitet'!$C$12="","",IF(ISERROR('Centrale  bymiljøer'!$H21),IF(ISNUMBER(Regnvand!$F21),(Regnvand!$F21)*'Beregning af vandkvalitet'!$D$12,""),('Centrale  bymiljøer'!$H21)*'Beregning af vandkvalitet'!$D$12))</f>
        <v/>
      </c>
      <c r="E17" s="261" t="str">
        <f>IF('Beregning af vandkvalitet'!$C$13="","",IF(ISERROR(Kunstgræsbaner!$H26),IF(ISNUMBER(Regnvand!$F21),(Regnvand!$F21)*'Beregning af vandkvalitet'!$D$13,""),(Kunstgræsbaner!$H26)*'Beregning af vandkvalitet'!$D$13))</f>
        <v/>
      </c>
      <c r="F17" s="139"/>
      <c r="G17" s="553" t="s">
        <v>632</v>
      </c>
      <c r="H17" s="262" t="str">
        <f>IF('Beregning af vandkvalitet'!$C$15="","",IF(ISERROR('Tage med kobber'!$H21),IF(ISNUMBER(Regnvand!$F21),(Regnvand!$F21)*'Beregning af vandkvalitet'!$D$15,""),('Tage med kobber'!$H21)*'Beregning af vandkvalitet'!$D$15))</f>
        <v/>
      </c>
      <c r="I17" s="262" t="str">
        <f>IF('Beregning af vandkvalitet'!$C$16="","",IF(ISERROR('Tage med zink'!$H21),IF(ISNUMBER(Regnvand!$F21),(Regnvand!$F21)*'Beregning af vandkvalitet'!$D$16,""),('Tage med zink'!$H21)*'Beregning af vandkvalitet'!$D$16))</f>
        <v/>
      </c>
      <c r="J17" s="262" t="str">
        <f>IF('Beregning af vandkvalitet'!$C$17="","",IF(ISERROR('Tage af andre materialer'!$H21),IF(ISNUMBER(Regnvand!$F21),(Regnvand!$F21)*'Beregning af vandkvalitet'!$D$17,""),('Tage af andre materialer'!$H21)*'Beregning af vandkvalitet'!$D$17))</f>
        <v/>
      </c>
      <c r="K17" s="139"/>
      <c r="L17" s="262" t="str">
        <f>IF('Beregning af vandkvalitet'!$C$18="","",IF(ISERROR('Veje (ADT &lt;500)'!$H21),IF(ISNUMBER(Regnvand!$F21),(Regnvand!$F21)*'Beregning af vandkvalitet'!$D$18,""),('Veje (ADT &lt;500)'!$H21)*'Beregning af vandkvalitet'!$D$18))</f>
        <v/>
      </c>
      <c r="M17" s="262" t="str">
        <f>IF('Beregning af vandkvalitet'!$C$19="","",IF(ISERROR('Veje (ADT 500-5000)'!$H21),IF(ISNUMBER(Regnvand!$F21),(Regnvand!$F21)*'Beregning af vandkvalitet'!$D$19,""),('Veje (ADT 500-5000)'!$H21)*'Beregning af vandkvalitet'!$D$19))</f>
        <v/>
      </c>
      <c r="N17" s="262" t="str">
        <f>IF('Beregning af vandkvalitet'!$C$20="","",IF(ISERROR('Veje (ADT 5000-15000)'!$H21),IF(ISNUMBER(Regnvand!$F21),(Regnvand!$F21)*'Beregning af vandkvalitet'!$D$20,""),('Veje (ADT 5000-15000)'!$H21)*'Beregning af vandkvalitet'!$D$20))</f>
        <v/>
      </c>
      <c r="O17" s="262" t="str">
        <f>IF('Beregning af vandkvalitet'!$C$21="","",IF(ISERROR('Veje (ADT &gt; 15000)'!$H21),IF(ISNUMBER(Regnvand!$F21),(Regnvand!$F21)*'Beregning af vandkvalitet'!$D$21,""),('Veje (ADT &gt; 15000)'!$H21)*'Beregning af vandkvalitet'!$D$21))</f>
        <v/>
      </c>
      <c r="P17" s="139"/>
      <c r="Q17" s="262" t="str">
        <f>IF('Beregning af vandkvalitet'!$C$22="","",IF(ISERROR('P-pladser'!$H21),IF(ISNUMBER(Regnvand!$F21),(Regnvand!$F21)*'Beregning af vandkvalitet'!$D$22,""),('P-pladser'!$H21)*'Beregning af vandkvalitet'!$D$22))</f>
        <v/>
      </c>
      <c r="R17" s="262" t="str">
        <f>IF('Beregning af vandkvalitet'!$C$23="","",IF(ISERROR('P-pladser lastbiler'!$H21),IF(ISNUMBER(Regnvand!$F21),(Regnvand!$F21)*'Beregning af vandkvalitet'!$D$23,""),('P-pladser lastbiler'!$H21)*'Beregning af vandkvalitet'!$D$23))</f>
        <v/>
      </c>
      <c r="S17" s="139"/>
      <c r="T17" s="262" t="str">
        <f>IF('Beregning af vandkvalitet'!$C$24="","",IF(ISERROR(Industriområder!$H21),IF(ISNUMBER(Regnvand!$F21),(Regnvand!$F21)*'Beregning af vandkvalitet'!$D$24,""),(Industriområder!$H21)*'Beregning af vandkvalitet'!$D$24))</f>
        <v/>
      </c>
      <c r="U17" s="262" t="str">
        <f>IF('Beregning af vandkvalitet'!$C$25="","",IF(ISERROR(Oplagspladser_affaldssortering!$H21),IF(ISNUMBER(Regnvand!$F21),(Regnvand!$F21)*'Beregning af vandkvalitet'!$D$25,""),(Oplagspladser_affaldssortering!$H21)*'Beregning af vandkvalitet'!$D$25))</f>
        <v/>
      </c>
      <c r="V17" s="139"/>
      <c r="W17" s="265" t="str">
        <f>IF('Beregning af vandkvalitet'!$C$26="","",IF(ISERROR(Boligområder_lav!$H21),IF(ISNUMBER(Regnvand!$F21),(Regnvand!$F21)*'Beregning af vandkvalitet'!$D$26,""),(Boligområder_lav!$H21)*'Beregning af vandkvalitet'!$D$26))</f>
        <v/>
      </c>
      <c r="X17" s="262" t="str">
        <f>IF('Beregning af vandkvalitet'!$C$27="","",IF(ISERROR(Boligområder_høj!$H21),IF(ISNUMBER(Regnvand!$F21),(Regnvand!$F21)*'Beregning af vandkvalitet'!$D$27,""),(Boligområder_høj!$H21)*'Beregning af vandkvalitet'!$D$27))</f>
        <v/>
      </c>
      <c r="Y17" s="139"/>
      <c r="Z17" s="258">
        <f t="shared" si="0"/>
        <v>0</v>
      </c>
      <c r="AA17" s="139"/>
      <c r="AB17" s="139"/>
      <c r="AC17" s="139"/>
      <c r="AD17" s="139"/>
      <c r="AE17" s="139"/>
      <c r="AF17" s="139"/>
      <c r="AG17" s="139"/>
      <c r="AH17" s="139"/>
      <c r="AI17" s="139"/>
      <c r="AJ17" s="139"/>
      <c r="AK17" s="139"/>
      <c r="AL17" s="139"/>
      <c r="AM17" s="139"/>
      <c r="AN17" s="139"/>
      <c r="AO17" s="139"/>
      <c r="AP17" s="139"/>
      <c r="AQ17" s="139"/>
      <c r="AR17" s="139"/>
      <c r="AS17" s="139"/>
      <c r="AT17" s="139"/>
    </row>
    <row r="18" spans="1:46" x14ac:dyDescent="0.25">
      <c r="A18" s="139" t="s">
        <v>66</v>
      </c>
      <c r="B18" s="139"/>
      <c r="C18" s="250" t="str">
        <f>IF('Beregning af vandkvalitet'!$C$11="","",IF(ISERROR(Haver_græsarealer!$H22),IF(ISNUMBER(Regnvand!$F22),(Regnvand!$F22)*'Beregning af vandkvalitet'!$D$11,""),(Haver_græsarealer!$H22)*'Beregning af vandkvalitet'!$D$11))</f>
        <v/>
      </c>
      <c r="D18" s="250" t="str">
        <f>IF('Beregning af vandkvalitet'!$C$12="","",IF(ISERROR('Centrale  bymiljøer'!$H22),IF(ISNUMBER(Regnvand!$F22),(Regnvand!$F22)*'Beregning af vandkvalitet'!$D$12,""),('Centrale  bymiljøer'!$H22)*'Beregning af vandkvalitet'!$D$12))</f>
        <v/>
      </c>
      <c r="E18" s="261" t="str">
        <f>IF('Beregning af vandkvalitet'!$C$13="","",IF(ISERROR(Kunstgræsbaner!$H27),IF(ISNUMBER(Regnvand!$F22),(Regnvand!$F22)*'Beregning af vandkvalitet'!$D$13,""),(Kunstgræsbaner!$H27)*'Beregning af vandkvalitet'!$D$13))</f>
        <v/>
      </c>
      <c r="F18" s="139"/>
      <c r="G18" s="262" t="str">
        <f>IF('Beregning af vandkvalitet'!$C$14="","",IF(ISERROR('Grønne tage'!$H22),IF(ISNUMBER(Regnvand!$F22),(Regnvand!$F22)*'Beregning af vandkvalitet'!$D$14,""),('Grønne tage'!$H22)*'Beregning af vandkvalitet'!$D$14))</f>
        <v/>
      </c>
      <c r="H18" s="262" t="str">
        <f>IF('Beregning af vandkvalitet'!$C$15="","",IF(ISERROR('Tage med kobber'!$H22),IF(ISNUMBER(Regnvand!$F22),(Regnvand!$F22)*'Beregning af vandkvalitet'!$D$15,""),('Tage med kobber'!$H22)*'Beregning af vandkvalitet'!$D$15))</f>
        <v/>
      </c>
      <c r="I18" s="262" t="str">
        <f>IF('Beregning af vandkvalitet'!$C$16="","",IF(ISERROR('Tage med zink'!$H22),IF(ISNUMBER(Regnvand!$F22),(Regnvand!$F22)*'Beregning af vandkvalitet'!$D$16,""),('Tage med zink'!$H22)*'Beregning af vandkvalitet'!$D$16))</f>
        <v/>
      </c>
      <c r="J18" s="262" t="str">
        <f>IF('Beregning af vandkvalitet'!$C$17="","",IF(ISERROR('Tage af andre materialer'!$H22),IF(ISNUMBER(Regnvand!$F22),(Regnvand!$F22)*'Beregning af vandkvalitet'!$D$17,""),('Tage af andre materialer'!$H22)*'Beregning af vandkvalitet'!$D$17))</f>
        <v/>
      </c>
      <c r="K18" s="139"/>
      <c r="L18" s="262" t="str">
        <f>IF('Beregning af vandkvalitet'!$C$18="","",IF(ISERROR('Veje (ADT &lt;500)'!$H22),IF(ISNUMBER(Regnvand!$F22),(Regnvand!$F22)*'Beregning af vandkvalitet'!$D$18,""),('Veje (ADT &lt;500)'!$H22)*'Beregning af vandkvalitet'!$D$18))</f>
        <v/>
      </c>
      <c r="M18" s="262" t="str">
        <f>IF('Beregning af vandkvalitet'!$C$19="","",IF(ISERROR('Veje (ADT 500-5000)'!$H22),IF(ISNUMBER(Regnvand!$F22),(Regnvand!$F22)*'Beregning af vandkvalitet'!$D$19,""),('Veje (ADT 500-5000)'!$H22)*'Beregning af vandkvalitet'!$D$19))</f>
        <v/>
      </c>
      <c r="N18" s="262" t="str">
        <f>IF('Beregning af vandkvalitet'!$C$20="","",IF(ISERROR('Veje (ADT 5000-15000)'!$H22),IF(ISNUMBER(Regnvand!$F22),(Regnvand!$F22)*'Beregning af vandkvalitet'!$D$20,""),('Veje (ADT 5000-15000)'!$H22)*'Beregning af vandkvalitet'!$D$20))</f>
        <v/>
      </c>
      <c r="O18" s="262" t="str">
        <f>IF('Beregning af vandkvalitet'!$C$21="","",IF(ISERROR('Veje (ADT &gt; 15000)'!$H22),IF(ISNUMBER(Regnvand!$F22),(Regnvand!$F22)*'Beregning af vandkvalitet'!$D$21,""),('Veje (ADT &gt; 15000)'!$H22)*'Beregning af vandkvalitet'!$D$21))</f>
        <v/>
      </c>
      <c r="P18" s="139"/>
      <c r="Q18" s="262" t="str">
        <f>IF('Beregning af vandkvalitet'!$C$22="","",IF(ISERROR('P-pladser'!$H22),IF(ISNUMBER(Regnvand!$F22),(Regnvand!$F22)*'Beregning af vandkvalitet'!$D$22,""),('P-pladser'!$H22)*'Beregning af vandkvalitet'!$D$22))</f>
        <v/>
      </c>
      <c r="R18" s="262" t="str">
        <f>IF('Beregning af vandkvalitet'!$C$23="","",IF(ISERROR('P-pladser lastbiler'!$H22),IF(ISNUMBER(Regnvand!$F22),(Regnvand!$F22)*'Beregning af vandkvalitet'!$D$23,""),('P-pladser lastbiler'!$H22)*'Beregning af vandkvalitet'!$D$23))</f>
        <v/>
      </c>
      <c r="S18" s="139"/>
      <c r="T18" s="262" t="str">
        <f>IF('Beregning af vandkvalitet'!$C$24="","",IF(ISERROR(Industriområder!$H22),IF(ISNUMBER(Regnvand!$F22),(Regnvand!$F22)*'Beregning af vandkvalitet'!$D$24,""),(Industriområder!$H22)*'Beregning af vandkvalitet'!$D$24))</f>
        <v/>
      </c>
      <c r="U18" s="262" t="str">
        <f>IF('Beregning af vandkvalitet'!$C$25="","",IF(ISERROR(Oplagspladser_affaldssortering!$H22),IF(ISNUMBER(Regnvand!$F22),(Regnvand!$F22)*'Beregning af vandkvalitet'!$D$25,""),(Oplagspladser_affaldssortering!$H22)*'Beregning af vandkvalitet'!$D$25))</f>
        <v/>
      </c>
      <c r="V18" s="139"/>
      <c r="W18" s="265" t="str">
        <f>IF('Beregning af vandkvalitet'!$C$26="","",IF(ISERROR(Boligområder_lav!$H22),IF(ISNUMBER(Regnvand!$F22),(Regnvand!$F22)*'Beregning af vandkvalitet'!$D$26,""),(Boligområder_lav!$H22)*'Beregning af vandkvalitet'!$D$26))</f>
        <v/>
      </c>
      <c r="X18" s="262" t="str">
        <f>IF('Beregning af vandkvalitet'!$C$27="","",IF(ISERROR(Boligområder_høj!$H22),IF(ISNUMBER(Regnvand!$F22),(Regnvand!$F22)*'Beregning af vandkvalitet'!$D$27,""),(Boligområder_høj!$H22)*'Beregning af vandkvalitet'!$D$27))</f>
        <v/>
      </c>
      <c r="Y18" s="139"/>
      <c r="Z18" s="258">
        <f t="shared" si="0"/>
        <v>0</v>
      </c>
      <c r="AA18" s="139"/>
      <c r="AB18" s="139"/>
      <c r="AC18" s="139"/>
      <c r="AD18" s="139"/>
      <c r="AE18" s="139"/>
      <c r="AF18" s="139"/>
      <c r="AG18" s="139"/>
      <c r="AH18" s="139"/>
      <c r="AI18" s="139"/>
      <c r="AJ18" s="139"/>
      <c r="AK18" s="139"/>
      <c r="AL18" s="139"/>
      <c r="AM18" s="139"/>
      <c r="AN18" s="139"/>
      <c r="AO18" s="139"/>
      <c r="AP18" s="139"/>
      <c r="AQ18" s="139"/>
      <c r="AR18" s="139"/>
      <c r="AS18" s="139"/>
      <c r="AT18" s="139"/>
    </row>
    <row r="19" spans="1:46" x14ac:dyDescent="0.25">
      <c r="A19" s="139" t="s">
        <v>69</v>
      </c>
      <c r="B19" s="139"/>
      <c r="C19" s="250" t="str">
        <f>IF('Beregning af vandkvalitet'!$C$11="","",IF(ISERROR(Haver_græsarealer!$H23),IF(ISNUMBER(Regnvand!$F23),(Regnvand!$F23)*'Beregning af vandkvalitet'!$D$11,""),(Haver_græsarealer!$H23)*'Beregning af vandkvalitet'!$D$11))</f>
        <v/>
      </c>
      <c r="D19" s="250" t="str">
        <f>IF('Beregning af vandkvalitet'!$C$12="","",IF(ISERROR('Centrale  bymiljøer'!$H23),IF(ISNUMBER(Regnvand!$F23),(Regnvand!$F23)*'Beregning af vandkvalitet'!$D$12,""),('Centrale  bymiljøer'!$H23)*'Beregning af vandkvalitet'!$D$12))</f>
        <v/>
      </c>
      <c r="E19" s="261" t="str">
        <f>IF('Beregning af vandkvalitet'!$C$13="","",IF(ISERROR(Kunstgræsbaner!$H28),IF(ISNUMBER(Regnvand!$F23),(Regnvand!$F23)*'Beregning af vandkvalitet'!$D$13,""),(Kunstgræsbaner!$H28)*'Beregning af vandkvalitet'!$D$13))</f>
        <v/>
      </c>
      <c r="F19" s="139"/>
      <c r="G19" s="262" t="str">
        <f>IF('Beregning af vandkvalitet'!$C$14="","",IF(ISERROR('Grønne tage'!$H23),IF(ISNUMBER(Regnvand!$F23),(Regnvand!$F23)*'Beregning af vandkvalitet'!$D$14,""),('Grønne tage'!$H23)*'Beregning af vandkvalitet'!$D$14))</f>
        <v/>
      </c>
      <c r="H19" s="262" t="str">
        <f>IF('Beregning af vandkvalitet'!$C$15="","",IF(ISERROR('Tage med kobber'!$H23),IF(ISNUMBER(Regnvand!$F23),(Regnvand!$F23)*'Beregning af vandkvalitet'!$D$15,""),('Tage med kobber'!$H23)*'Beregning af vandkvalitet'!$D$15))</f>
        <v/>
      </c>
      <c r="I19" s="262" t="str">
        <f>IF('Beregning af vandkvalitet'!$C$16="","",IF(ISERROR('Tage med zink'!$H23),IF(ISNUMBER(Regnvand!$F23),(Regnvand!$F23)*'Beregning af vandkvalitet'!$D$16,""),('Tage med zink'!$H23)*'Beregning af vandkvalitet'!$D$16))</f>
        <v/>
      </c>
      <c r="J19" s="262" t="str">
        <f>IF('Beregning af vandkvalitet'!$C$17="","",IF(ISERROR('Tage af andre materialer'!$H23),IF(ISNUMBER(Regnvand!$F23),(Regnvand!$F23)*'Beregning af vandkvalitet'!$D$17,""),('Tage af andre materialer'!$H23)*'Beregning af vandkvalitet'!$D$17))</f>
        <v/>
      </c>
      <c r="K19" s="139"/>
      <c r="L19" s="262" t="str">
        <f>IF('Beregning af vandkvalitet'!$C$18="","",IF(ISERROR('Veje (ADT &lt;500)'!$H23),IF(ISNUMBER(Regnvand!$F23),(Regnvand!$F23)*'Beregning af vandkvalitet'!$D$18,""),('Veje (ADT &lt;500)'!$H23)*'Beregning af vandkvalitet'!$D$18))</f>
        <v/>
      </c>
      <c r="M19" s="262" t="str">
        <f>IF('Beregning af vandkvalitet'!$C$19="","",IF(ISERROR('Veje (ADT 500-5000)'!$H23),IF(ISNUMBER(Regnvand!$F23),(Regnvand!$F23)*'Beregning af vandkvalitet'!$D$19,""),('Veje (ADT 500-5000)'!$H23)*'Beregning af vandkvalitet'!$D$19))</f>
        <v/>
      </c>
      <c r="N19" s="262" t="str">
        <f>IF('Beregning af vandkvalitet'!$C$20="","",IF(ISERROR('Veje (ADT 5000-15000)'!$H23),IF(ISNUMBER(Regnvand!$F23),(Regnvand!$F23)*'Beregning af vandkvalitet'!$D$20,""),('Veje (ADT 5000-15000)'!$H23)*'Beregning af vandkvalitet'!$D$20))</f>
        <v/>
      </c>
      <c r="O19" s="262" t="str">
        <f>IF('Beregning af vandkvalitet'!$C$21="","",IF(ISERROR('Veje (ADT &gt; 15000)'!$H23),IF(ISNUMBER(Regnvand!$F23),(Regnvand!$F23)*'Beregning af vandkvalitet'!$D$21,""),('Veje (ADT &gt; 15000)'!$H23)*'Beregning af vandkvalitet'!$D$21))</f>
        <v/>
      </c>
      <c r="P19" s="139"/>
      <c r="Q19" s="262" t="str">
        <f>IF('Beregning af vandkvalitet'!$C$22="","",IF(ISERROR('P-pladser'!$H23),IF(ISNUMBER(Regnvand!$F23),(Regnvand!$F23)*'Beregning af vandkvalitet'!$D$22,""),('P-pladser'!$H23)*'Beregning af vandkvalitet'!$D$22))</f>
        <v/>
      </c>
      <c r="R19" s="262" t="str">
        <f>IF('Beregning af vandkvalitet'!$C$23="","",IF(ISERROR('P-pladser lastbiler'!$H23),IF(ISNUMBER(Regnvand!$F23),(Regnvand!$F23)*'Beregning af vandkvalitet'!$D$23,""),('P-pladser lastbiler'!$H23)*'Beregning af vandkvalitet'!$D$23))</f>
        <v/>
      </c>
      <c r="S19" s="139"/>
      <c r="T19" s="262" t="str">
        <f>IF('Beregning af vandkvalitet'!$C$24="","",IF(ISERROR(Industriområder!$H23),IF(ISNUMBER(Regnvand!$F23),(Regnvand!$F23)*'Beregning af vandkvalitet'!$D$24,""),(Industriområder!$H23)*'Beregning af vandkvalitet'!$D$24))</f>
        <v/>
      </c>
      <c r="U19" s="262" t="str">
        <f>IF('Beregning af vandkvalitet'!$C$25="","",IF(ISERROR(Oplagspladser_affaldssortering!$H23),IF(ISNUMBER(Regnvand!$F23),(Regnvand!$F23)*'Beregning af vandkvalitet'!$D$25,""),(Oplagspladser_affaldssortering!$H23)*'Beregning af vandkvalitet'!$D$25))</f>
        <v/>
      </c>
      <c r="V19" s="139"/>
      <c r="W19" s="265" t="str">
        <f>IF('Beregning af vandkvalitet'!$C$26="","",IF(ISERROR(Boligområder_lav!$H23),IF(ISNUMBER(Regnvand!$F23),(Regnvand!$F23)*'Beregning af vandkvalitet'!$D$26,""),(Boligområder_lav!$H23)*'Beregning af vandkvalitet'!$D$26))</f>
        <v/>
      </c>
      <c r="X19" s="262" t="str">
        <f>IF('Beregning af vandkvalitet'!$C$27="","",IF(ISERROR(Boligområder_høj!$H23),IF(ISNUMBER(Regnvand!$F23),(Regnvand!$F23)*'Beregning af vandkvalitet'!$D$27,""),(Boligområder_høj!$H23)*'Beregning af vandkvalitet'!$D$27))</f>
        <v/>
      </c>
      <c r="Y19" s="139"/>
      <c r="Z19" s="258">
        <f t="shared" si="0"/>
        <v>0</v>
      </c>
      <c r="AA19" s="139"/>
      <c r="AB19" s="139"/>
      <c r="AC19" s="139"/>
      <c r="AD19" s="139"/>
      <c r="AE19" s="139"/>
      <c r="AF19" s="139"/>
      <c r="AG19" s="139"/>
      <c r="AH19" s="139"/>
      <c r="AI19" s="139"/>
      <c r="AJ19" s="139"/>
      <c r="AK19" s="139"/>
      <c r="AL19" s="139"/>
      <c r="AM19" s="139"/>
      <c r="AN19" s="139"/>
      <c r="AO19" s="139"/>
      <c r="AP19" s="139"/>
      <c r="AQ19" s="139"/>
      <c r="AR19" s="139"/>
      <c r="AS19" s="139"/>
      <c r="AT19" s="139"/>
    </row>
    <row r="20" spans="1:46" x14ac:dyDescent="0.25">
      <c r="A20" s="139" t="s">
        <v>70</v>
      </c>
      <c r="B20" s="139"/>
      <c r="C20" s="250" t="str">
        <f>IF('Beregning af vandkvalitet'!$C$11="","",IF(ISERROR(Haver_græsarealer!$H24),IF(ISNUMBER(Regnvand!$F24),(Regnvand!$F24)*'Beregning af vandkvalitet'!$D$11,""),(Haver_græsarealer!$H24)*'Beregning af vandkvalitet'!$D$11))</f>
        <v/>
      </c>
      <c r="D20" s="250" t="str">
        <f>IF('Beregning af vandkvalitet'!$C$12="","",IF(ISERROR('Centrale  bymiljøer'!$H24),IF(ISNUMBER(Regnvand!$F24),(Regnvand!$F24)*'Beregning af vandkvalitet'!$D$12,""),('Centrale  bymiljøer'!$H24)*'Beregning af vandkvalitet'!$D$12))</f>
        <v/>
      </c>
      <c r="E20" s="261" t="str">
        <f>IF('Beregning af vandkvalitet'!$C$13="","",IF(ISERROR(Kunstgræsbaner!$H29),IF(ISNUMBER(Regnvand!$F24),(Regnvand!$F24)*'Beregning af vandkvalitet'!$D$13,""),(Kunstgræsbaner!$H29)*'Beregning af vandkvalitet'!$D$13))</f>
        <v/>
      </c>
      <c r="F20" s="139"/>
      <c r="G20" s="262" t="str">
        <f>IF('Beregning af vandkvalitet'!$C$14="","",IF(ISERROR('Grønne tage'!$H24),IF(ISNUMBER(Regnvand!$F24),(Regnvand!$F24)*'Beregning af vandkvalitet'!$D$14,""),('Grønne tage'!$H24)*'Beregning af vandkvalitet'!$D$14))</f>
        <v/>
      </c>
      <c r="H20" s="262" t="str">
        <f>IF('Beregning af vandkvalitet'!$C$15="","",IF(ISERROR('Tage med kobber'!$H24),IF(ISNUMBER(Regnvand!$F24),(Regnvand!$F24)*'Beregning af vandkvalitet'!$D$15,""),('Tage med kobber'!$H24)*'Beregning af vandkvalitet'!$D$15))</f>
        <v/>
      </c>
      <c r="I20" s="262" t="str">
        <f>IF('Beregning af vandkvalitet'!$C$16="","",IF(ISERROR('Tage med zink'!$H24),IF(ISNUMBER(Regnvand!$F24),(Regnvand!$F24)*'Beregning af vandkvalitet'!$D$16,""),('Tage med zink'!$H24)*'Beregning af vandkvalitet'!$D$16))</f>
        <v/>
      </c>
      <c r="J20" s="262" t="str">
        <f>IF('Beregning af vandkvalitet'!$C$17="","",IF(ISERROR('Tage af andre materialer'!$H24),IF(ISNUMBER(Regnvand!$F24),(Regnvand!$F24)*'Beregning af vandkvalitet'!$D$17,""),('Tage af andre materialer'!$H24)*'Beregning af vandkvalitet'!$D$17))</f>
        <v/>
      </c>
      <c r="K20" s="139"/>
      <c r="L20" s="262" t="str">
        <f>IF('Beregning af vandkvalitet'!$C$18="","",IF(ISERROR('Veje (ADT &lt;500)'!$H24),IF(ISNUMBER(Regnvand!$F24),(Regnvand!$F24)*'Beregning af vandkvalitet'!$D$18,""),('Veje (ADT &lt;500)'!$H24)*'Beregning af vandkvalitet'!$D$18))</f>
        <v/>
      </c>
      <c r="M20" s="262" t="str">
        <f>IF('Beregning af vandkvalitet'!$C$19="","",IF(ISERROR('Veje (ADT 500-5000)'!$H24),IF(ISNUMBER(Regnvand!$F24),(Regnvand!$F24)*'Beregning af vandkvalitet'!$D$19,""),('Veje (ADT 500-5000)'!$H24)*'Beregning af vandkvalitet'!$D$19))</f>
        <v/>
      </c>
      <c r="N20" s="262" t="str">
        <f>IF('Beregning af vandkvalitet'!$C$20="","",IF(ISERROR('Veje (ADT 5000-15000)'!$H24),IF(ISNUMBER(Regnvand!$F24),(Regnvand!$F24)*'Beregning af vandkvalitet'!$D$20,""),('Veje (ADT 5000-15000)'!$H24)*'Beregning af vandkvalitet'!$D$20))</f>
        <v/>
      </c>
      <c r="O20" s="262" t="str">
        <f>IF('Beregning af vandkvalitet'!$C$21="","",IF(ISERROR('Veje (ADT &gt; 15000)'!$H24),IF(ISNUMBER(Regnvand!$F24),(Regnvand!$F24)*'Beregning af vandkvalitet'!$D$21,""),('Veje (ADT &gt; 15000)'!$H24)*'Beregning af vandkvalitet'!$D$21))</f>
        <v/>
      </c>
      <c r="P20" s="139"/>
      <c r="Q20" s="262" t="str">
        <f>IF('Beregning af vandkvalitet'!$C$22="","",IF(ISERROR('P-pladser'!$H24),IF(ISNUMBER(Regnvand!$F24),(Regnvand!$F24)*'Beregning af vandkvalitet'!$D$22,""),('P-pladser'!$H24)*'Beregning af vandkvalitet'!$D$22))</f>
        <v/>
      </c>
      <c r="R20" s="262" t="str">
        <f>IF('Beregning af vandkvalitet'!$C$23="","",IF(ISERROR('P-pladser lastbiler'!$H24),IF(ISNUMBER(Regnvand!$F24),(Regnvand!$F24)*'Beregning af vandkvalitet'!$D$23,""),('P-pladser lastbiler'!$H24)*'Beregning af vandkvalitet'!$D$23))</f>
        <v/>
      </c>
      <c r="S20" s="139"/>
      <c r="T20" s="262" t="str">
        <f>IF('Beregning af vandkvalitet'!$C$24="","",IF(ISERROR(Industriområder!$H24),IF(ISNUMBER(Regnvand!$F24),(Regnvand!$F24)*'Beregning af vandkvalitet'!$D$24,""),(Industriområder!$H24)*'Beregning af vandkvalitet'!$D$24))</f>
        <v/>
      </c>
      <c r="U20" s="262" t="str">
        <f>IF('Beregning af vandkvalitet'!$C$25="","",IF(ISERROR(Oplagspladser_affaldssortering!$H24),IF(ISNUMBER(Regnvand!$F24),(Regnvand!$F24)*'Beregning af vandkvalitet'!$D$25,""),(Oplagspladser_affaldssortering!$H24)*'Beregning af vandkvalitet'!$D$25))</f>
        <v/>
      </c>
      <c r="V20" s="139"/>
      <c r="W20" s="265" t="str">
        <f>IF('Beregning af vandkvalitet'!$C$26="","",IF(ISERROR(Boligområder_lav!$H24),IF(ISNUMBER(Regnvand!$F24),(Regnvand!$F24)*'Beregning af vandkvalitet'!$D$26,""),(Boligområder_lav!$H24)*'Beregning af vandkvalitet'!$D$26))</f>
        <v/>
      </c>
      <c r="X20" s="262" t="str">
        <f>IF('Beregning af vandkvalitet'!$C$27="","",IF(ISERROR(Boligområder_høj!$H24),IF(ISNUMBER(Regnvand!$F24),(Regnvand!$F24)*'Beregning af vandkvalitet'!$D$27,""),(Boligområder_høj!$H24)*'Beregning af vandkvalitet'!$D$27))</f>
        <v/>
      </c>
      <c r="Y20" s="139"/>
      <c r="Z20" s="258">
        <f t="shared" si="0"/>
        <v>0</v>
      </c>
      <c r="AA20" s="139"/>
      <c r="AB20" s="139"/>
      <c r="AC20" s="139"/>
      <c r="AD20" s="139"/>
      <c r="AE20" s="139"/>
      <c r="AF20" s="139"/>
      <c r="AG20" s="139"/>
      <c r="AH20" s="139"/>
      <c r="AI20" s="139"/>
      <c r="AJ20" s="139"/>
      <c r="AK20" s="139"/>
      <c r="AL20" s="139"/>
      <c r="AM20" s="139"/>
      <c r="AN20" s="139"/>
      <c r="AO20" s="139"/>
      <c r="AP20" s="139"/>
      <c r="AQ20" s="139"/>
      <c r="AR20" s="139"/>
      <c r="AS20" s="139"/>
      <c r="AT20" s="139"/>
    </row>
    <row r="21" spans="1:46" x14ac:dyDescent="0.25">
      <c r="A21" s="139"/>
      <c r="B21" s="139"/>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row>
    <row r="22" spans="1:46" x14ac:dyDescent="0.25">
      <c r="A22" s="138" t="s">
        <v>71</v>
      </c>
      <c r="Y22" s="135"/>
    </row>
    <row r="23" spans="1:46" x14ac:dyDescent="0.25">
      <c r="A23" s="139" t="s">
        <v>72</v>
      </c>
      <c r="C23" s="250" t="str">
        <f>IF('Beregning af vandkvalitet'!$C$11="","",IF(ISERROR(Haver_græsarealer!$H27),IF(ISNUMBER(Regnvand!$F27),(Regnvand!$F27)*'Beregning af vandkvalitet'!$D$11,""),(Haver_græsarealer!$H27)*'Beregning af vandkvalitet'!$D$11))</f>
        <v/>
      </c>
      <c r="D23" s="250" t="str">
        <f>IF('Beregning af vandkvalitet'!$C$12="","",IF(ISERROR('Centrale  bymiljøer'!$H27),IF(ISNUMBER(Regnvand!$F27),(Regnvand!$F27)*'Beregning af vandkvalitet'!$D$12,""),('Centrale  bymiljøer'!$H27)*'Beregning af vandkvalitet'!$D$12))</f>
        <v/>
      </c>
      <c r="E23" s="261" t="str">
        <f>IF('Beregning af vandkvalitet'!$C$13="","",IF(ISERROR(Kunstgræsbaner!$H32),IF(ISNUMBER(Regnvand!$F27),(Regnvand!$F27)*'Beregning af vandkvalitet'!$D$13,""),(Kunstgræsbaner!$H32)*'Beregning af vandkvalitet'!$D$13))</f>
        <v/>
      </c>
      <c r="G23" s="262" t="str">
        <f>IF('Beregning af vandkvalitet'!$C$14="","",IF(ISERROR('Grønne tage'!$H27),IF(ISNUMBER(Regnvand!$F27),(Regnvand!$F27)*'Beregning af vandkvalitet'!$D$14,""),('Grønne tage'!$H27)*'Beregning af vandkvalitet'!$D$14))</f>
        <v/>
      </c>
      <c r="H23" s="262" t="str">
        <f>IF('Beregning af vandkvalitet'!$C$15="","",IF(ISERROR('Tage med kobber'!$H27),IF(ISNUMBER(Regnvand!$F27),(Regnvand!$F27)*'Beregning af vandkvalitet'!$D$15,""),('Tage med kobber'!$H27)*'Beregning af vandkvalitet'!$D$15))</f>
        <v/>
      </c>
      <c r="I23" s="262" t="str">
        <f>IF('Beregning af vandkvalitet'!$C$16="","",IF(ISERROR('Tage med zink'!$H27),IF(ISNUMBER(Regnvand!$F27),(Regnvand!$F27)*'Beregning af vandkvalitet'!$D$16,""),('Tage med zink'!$H27)*'Beregning af vandkvalitet'!$D$16))</f>
        <v/>
      </c>
      <c r="J23" s="262" t="str">
        <f>IF('Beregning af vandkvalitet'!$C$17="","",IF(ISERROR('Tage af andre materialer'!$H27),IF(ISNUMBER(Regnvand!$F27),(Regnvand!$F27)*'Beregning af vandkvalitet'!$D$17,""),('Tage af andre materialer'!$H27)*'Beregning af vandkvalitet'!$D$17))</f>
        <v/>
      </c>
      <c r="L23" s="262" t="str">
        <f>IF('Beregning af vandkvalitet'!$C$18="","",IF(ISERROR('Veje (ADT &lt;500)'!$H27),IF(ISNUMBER(Regnvand!$F27),(Regnvand!$F27)*'Beregning af vandkvalitet'!$D$18,""),('Veje (ADT &lt;500)'!$H27)*'Beregning af vandkvalitet'!$D$18))</f>
        <v/>
      </c>
      <c r="M23" s="262" t="str">
        <f>IF('Beregning af vandkvalitet'!$C$19="","",IF(ISERROR('Veje (ADT 500-5000)'!$H27),IF(ISNUMBER(Regnvand!$F27),(Regnvand!$F27)*'Beregning af vandkvalitet'!$D$19,""),('Veje (ADT 500-5000)'!$H27)*'Beregning af vandkvalitet'!$D$19))</f>
        <v/>
      </c>
      <c r="N23" s="262" t="str">
        <f>IF('Beregning af vandkvalitet'!$C$20="","",IF(ISERROR('Veje (ADT 5000-15000)'!$H27),IF(ISNUMBER(Regnvand!$F27),(Regnvand!$F27)*'Beregning af vandkvalitet'!$D$20,""),('Veje (ADT 5000-15000)'!$H27)*'Beregning af vandkvalitet'!$D$20))</f>
        <v/>
      </c>
      <c r="O23" s="262" t="str">
        <f>IF('Beregning af vandkvalitet'!$C$21="","",IF(ISERROR('Veje (ADT &gt; 15000)'!$H27),IF(ISNUMBER(Regnvand!$F27),(Regnvand!$F27)*'Beregning af vandkvalitet'!$D$21,""),('Veje (ADT &gt; 15000)'!$H27)*'Beregning af vandkvalitet'!$D$21))</f>
        <v/>
      </c>
      <c r="P23" s="139"/>
      <c r="Q23" s="262" t="str">
        <f>IF('Beregning af vandkvalitet'!$C$22="","",IF(ISERROR('P-pladser'!$H27),IF(ISNUMBER(Regnvand!$F27),(Regnvand!$F27)*'Beregning af vandkvalitet'!$D$22,""),('P-pladser'!$H27)*'Beregning af vandkvalitet'!$D$22))</f>
        <v/>
      </c>
      <c r="R23" s="262" t="str">
        <f>IF('Beregning af vandkvalitet'!$C$23="","",IF(ISERROR('P-pladser lastbiler'!$H27),IF(ISNUMBER(Regnvand!$F27),(Regnvand!$F27)*'Beregning af vandkvalitet'!$D$23,""),('P-pladser lastbiler'!$H27)*'Beregning af vandkvalitet'!$D$23))</f>
        <v/>
      </c>
      <c r="S23" s="139"/>
      <c r="T23" s="262" t="str">
        <f>IF('Beregning af vandkvalitet'!$C$24="","",IF(ISERROR(Industriområder!$H27),IF(ISNUMBER(Regnvand!$F27),(Regnvand!$F27)*'Beregning af vandkvalitet'!$D$24,""),(Industriområder!$H27)*'Beregning af vandkvalitet'!$D$24))</f>
        <v/>
      </c>
      <c r="U23" s="262" t="str">
        <f>IF('Beregning af vandkvalitet'!$C$25="","",IF(ISERROR(Oplagspladser_affaldssortering!$H27),IF(ISNUMBER(Regnvand!$F27),(Regnvand!$F27)*'Beregning af vandkvalitet'!$D$25,""),(Oplagspladser_affaldssortering!$H27)*'Beregning af vandkvalitet'!$D$25))</f>
        <v/>
      </c>
      <c r="V23" s="139"/>
      <c r="W23" s="265" t="str">
        <f>IF('Beregning af vandkvalitet'!$C$26="","",IF(ISERROR(Boligområder_lav!$H27),IF(ISNUMBER(Regnvand!$F27),(Regnvand!$F27)*'Beregning af vandkvalitet'!$D$26,""),(Boligområder_lav!$H27)*'Beregning af vandkvalitet'!$D$26))</f>
        <v/>
      </c>
      <c r="X23" s="262" t="str">
        <f>IF('Beregning af vandkvalitet'!$C$27="","",IF(ISERROR(Boligområder_høj!$H27),IF(ISNUMBER(Regnvand!$F27),(Regnvand!$F27)*'Beregning af vandkvalitet'!$D$27,""),(Boligområder_høj!$H27)*'Beregning af vandkvalitet'!$D$27))</f>
        <v/>
      </c>
      <c r="Y23" s="135"/>
      <c r="Z23" s="258">
        <f t="shared" si="0"/>
        <v>0</v>
      </c>
    </row>
    <row r="24" spans="1:46" x14ac:dyDescent="0.25">
      <c r="A24" s="139" t="s">
        <v>74</v>
      </c>
      <c r="C24" s="250" t="str">
        <f>IF('Beregning af vandkvalitet'!$C$11="","",IF(ISERROR(Haver_græsarealer!$H28),IF(ISNUMBER(Regnvand!$F28),(Regnvand!$F28)*'Beregning af vandkvalitet'!$D$11,""),(Haver_græsarealer!$H28)*'Beregning af vandkvalitet'!$D$11))</f>
        <v/>
      </c>
      <c r="D24" s="250" t="str">
        <f>IF('Beregning af vandkvalitet'!$C$12="","",IF(ISERROR('Centrale  bymiljøer'!$H28),IF(ISNUMBER(Regnvand!$F28),(Regnvand!$F28)*'Beregning af vandkvalitet'!$D$12,""),('Centrale  bymiljøer'!$H28)*'Beregning af vandkvalitet'!$D$12))</f>
        <v/>
      </c>
      <c r="E24" s="261" t="str">
        <f>IF('Beregning af vandkvalitet'!$C$13="","",IF(ISERROR(Kunstgræsbaner!$H33),IF(ISNUMBER(Regnvand!$F28),(Regnvand!$F28)*'Beregning af vandkvalitet'!$D$13,""),(Kunstgræsbaner!$H33)*'Beregning af vandkvalitet'!$D$13))</f>
        <v/>
      </c>
      <c r="G24" s="262" t="str">
        <f>IF('Beregning af vandkvalitet'!$C$14="","",IF(ISERROR('Grønne tage'!$H28),IF(ISNUMBER(Regnvand!$F28),(Regnvand!$F28)*'Beregning af vandkvalitet'!$D$14,""),('Grønne tage'!$H28)*'Beregning af vandkvalitet'!$D$14))</f>
        <v/>
      </c>
      <c r="H24" s="262" t="str">
        <f>IF('Beregning af vandkvalitet'!$C$15="","",IF(ISERROR('Tage med kobber'!$H28),IF(ISNUMBER(Regnvand!$F28),(Regnvand!$F28)*'Beregning af vandkvalitet'!$D$15,""),('Tage med kobber'!$H28)*'Beregning af vandkvalitet'!$D$15))</f>
        <v/>
      </c>
      <c r="I24" s="262" t="str">
        <f>IF('Beregning af vandkvalitet'!$C$16="","",IF(ISERROR('Tage med zink'!$H28),IF(ISNUMBER(Regnvand!$F28),(Regnvand!$F28)*'Beregning af vandkvalitet'!$D$16,""),('Tage med zink'!$H28)*'Beregning af vandkvalitet'!$D$16))</f>
        <v/>
      </c>
      <c r="J24" s="262" t="str">
        <f>IF('Beregning af vandkvalitet'!$C$17="","",IF(ISERROR('Tage af andre materialer'!$H28),IF(ISNUMBER(Regnvand!$F28),(Regnvand!$F28)*'Beregning af vandkvalitet'!$D$17,""),('Tage af andre materialer'!$H28)*'Beregning af vandkvalitet'!$D$17))</f>
        <v/>
      </c>
      <c r="L24" s="262" t="str">
        <f>IF('Beregning af vandkvalitet'!$C$18="","",IF(ISERROR('Veje (ADT &lt;500)'!$H28),IF(ISNUMBER(Regnvand!$F28),(Regnvand!$F28)*'Beregning af vandkvalitet'!$D$18,""),('Veje (ADT &lt;500)'!$H28)*'Beregning af vandkvalitet'!$D$18))</f>
        <v/>
      </c>
      <c r="M24" s="262" t="str">
        <f>IF('Beregning af vandkvalitet'!$C$19="","",IF(ISERROR('Veje (ADT 500-5000)'!$H28),IF(ISNUMBER(Regnvand!$F28),(Regnvand!$F28)*'Beregning af vandkvalitet'!$D$19,""),('Veje (ADT 500-5000)'!$H28)*'Beregning af vandkvalitet'!$D$19))</f>
        <v/>
      </c>
      <c r="N24" s="262" t="str">
        <f>IF('Beregning af vandkvalitet'!$C$20="","",IF(ISERROR('Veje (ADT 5000-15000)'!$H28),IF(ISNUMBER(Regnvand!$F28),(Regnvand!$F28)*'Beregning af vandkvalitet'!$D$20,""),('Veje (ADT 5000-15000)'!$H28)*'Beregning af vandkvalitet'!$D$20))</f>
        <v/>
      </c>
      <c r="O24" s="262" t="str">
        <f>IF('Beregning af vandkvalitet'!$C$21="","",IF(ISERROR('Veje (ADT &gt; 15000)'!$H28),IF(ISNUMBER(Regnvand!$F28),(Regnvand!$F28)*'Beregning af vandkvalitet'!$D$21,""),('Veje (ADT &gt; 15000)'!$H28)*'Beregning af vandkvalitet'!$D$21))</f>
        <v/>
      </c>
      <c r="P24" s="139"/>
      <c r="Q24" s="262" t="str">
        <f>IF('Beregning af vandkvalitet'!$C$22="","",IF(ISERROR('P-pladser'!$H28),IF(ISNUMBER(Regnvand!$F28),(Regnvand!$F28)*'Beregning af vandkvalitet'!$D$22,""),('P-pladser'!$H28)*'Beregning af vandkvalitet'!$D$22))</f>
        <v/>
      </c>
      <c r="R24" s="262" t="str">
        <f>IF('Beregning af vandkvalitet'!$C$23="","",IF(ISERROR('P-pladser lastbiler'!$H28),IF(ISNUMBER(Regnvand!$F28),(Regnvand!$F28)*'Beregning af vandkvalitet'!$D$23,""),('P-pladser lastbiler'!$H28)*'Beregning af vandkvalitet'!$D$23))</f>
        <v/>
      </c>
      <c r="S24" s="139"/>
      <c r="T24" s="262" t="str">
        <f>IF('Beregning af vandkvalitet'!$C$24="","",IF(ISERROR(Industriområder!$H28),IF(ISNUMBER(Regnvand!$F28),(Regnvand!$F28)*'Beregning af vandkvalitet'!$D$24,""),(Industriområder!$H28)*'Beregning af vandkvalitet'!$D$24))</f>
        <v/>
      </c>
      <c r="U24" s="262" t="str">
        <f>IF('Beregning af vandkvalitet'!$C$25="","",IF(ISERROR(Oplagspladser_affaldssortering!$H28),IF(ISNUMBER(Regnvand!$F28),(Regnvand!$F28)*'Beregning af vandkvalitet'!$D$25,""),(Oplagspladser_affaldssortering!$H28)*'Beregning af vandkvalitet'!$D$25))</f>
        <v/>
      </c>
      <c r="V24" s="139"/>
      <c r="W24" s="265" t="str">
        <f>IF('Beregning af vandkvalitet'!$C$26="","",IF(ISERROR(Boligområder_lav!$H28),IF(ISNUMBER(Regnvand!$F28),(Regnvand!$F28)*'Beregning af vandkvalitet'!$D$26,""),(Boligområder_lav!$H28)*'Beregning af vandkvalitet'!$D$26))</f>
        <v/>
      </c>
      <c r="X24" s="262" t="str">
        <f>IF('Beregning af vandkvalitet'!$C$27="","",IF(ISERROR(Boligområder_høj!$H28),IF(ISNUMBER(Regnvand!$F28),(Regnvand!$F28)*'Beregning af vandkvalitet'!$D$27,""),(Boligområder_høj!$H28)*'Beregning af vandkvalitet'!$D$27))</f>
        <v/>
      </c>
      <c r="Y24" s="135"/>
      <c r="Z24" s="258">
        <f t="shared" si="0"/>
        <v>0</v>
      </c>
    </row>
    <row r="25" spans="1:46" x14ac:dyDescent="0.25">
      <c r="A25" s="139" t="s">
        <v>76</v>
      </c>
      <c r="C25" s="250" t="str">
        <f>IF('Beregning af vandkvalitet'!$C$11="","",IF(ISERROR(Haver_græsarealer!$H29),IF(ISNUMBER(Regnvand!$F29),(Regnvand!$F29)*'Beregning af vandkvalitet'!$D$11,""),(Haver_græsarealer!$H29)*'Beregning af vandkvalitet'!$D$11))</f>
        <v/>
      </c>
      <c r="D25" s="250" t="str">
        <f>IF('Beregning af vandkvalitet'!$C$12="","",IF(ISERROR('Centrale  bymiljøer'!$H29),IF(ISNUMBER(Regnvand!$F29),(Regnvand!$F29)*'Beregning af vandkvalitet'!$D$12,""),('Centrale  bymiljøer'!$H29)*'Beregning af vandkvalitet'!$D$12))</f>
        <v/>
      </c>
      <c r="E25" s="261" t="str">
        <f>IF('Beregning af vandkvalitet'!$C$13="","",IF(ISERROR(Kunstgræsbaner!$H34),IF(ISNUMBER(Regnvand!$F29),(Regnvand!$F29)*'Beregning af vandkvalitet'!$D$13,""),(Kunstgræsbaner!$H34)*'Beregning af vandkvalitet'!$D$13))</f>
        <v/>
      </c>
      <c r="G25" s="262" t="str">
        <f>IF('Beregning af vandkvalitet'!$C$14="","",IF(ISERROR('Grønne tage'!$H29),IF(ISNUMBER(Regnvand!$F29),(Regnvand!$F29)*'Beregning af vandkvalitet'!$D$14,""),('Grønne tage'!$H29)*'Beregning af vandkvalitet'!$D$14))</f>
        <v/>
      </c>
      <c r="H25" s="262" t="str">
        <f>IF('Beregning af vandkvalitet'!$C$15="","",IF(ISERROR('Tage med kobber'!$H29),IF(ISNUMBER(Regnvand!$F29),(Regnvand!$F29)*'Beregning af vandkvalitet'!$D$15,""),('Tage med kobber'!$H29)*'Beregning af vandkvalitet'!$D$15))</f>
        <v/>
      </c>
      <c r="I25" s="262" t="str">
        <f>IF('Beregning af vandkvalitet'!$C$16="","",IF(ISERROR('Tage med zink'!$H29),IF(ISNUMBER(Regnvand!$F29),(Regnvand!$F29)*'Beregning af vandkvalitet'!$D$16,""),('Tage med zink'!$H29)*'Beregning af vandkvalitet'!$D$16))</f>
        <v/>
      </c>
      <c r="J25" s="262" t="str">
        <f>IF('Beregning af vandkvalitet'!$C$17="","",IF(ISERROR('Tage af andre materialer'!$H29),IF(ISNUMBER(Regnvand!$F29),(Regnvand!$F29)*'Beregning af vandkvalitet'!$D$17,""),('Tage af andre materialer'!$H29)*'Beregning af vandkvalitet'!$D$17))</f>
        <v/>
      </c>
      <c r="L25" s="262" t="str">
        <f>IF('Beregning af vandkvalitet'!$C$18="","",IF(ISERROR('Veje (ADT &lt;500)'!$H29),IF(ISNUMBER(Regnvand!$F29),(Regnvand!$F29)*'Beregning af vandkvalitet'!$D$18,""),('Veje (ADT &lt;500)'!$H29)*'Beregning af vandkvalitet'!$D$18))</f>
        <v/>
      </c>
      <c r="M25" s="262" t="str">
        <f>IF('Beregning af vandkvalitet'!$C$19="","",IF(ISERROR('Veje (ADT 500-5000)'!$H29),IF(ISNUMBER(Regnvand!$F29),(Regnvand!$F29)*'Beregning af vandkvalitet'!$D$19,""),('Veje (ADT 500-5000)'!$H29)*'Beregning af vandkvalitet'!$D$19))</f>
        <v/>
      </c>
      <c r="N25" s="262" t="str">
        <f>IF('Beregning af vandkvalitet'!$C$20="","",IF(ISERROR('Veje (ADT 5000-15000)'!$H29),IF(ISNUMBER(Regnvand!$F29),(Regnvand!$F29)*'Beregning af vandkvalitet'!$D$20,""),('Veje (ADT 5000-15000)'!$H29)*'Beregning af vandkvalitet'!$D$20))</f>
        <v/>
      </c>
      <c r="O25" s="262" t="str">
        <f>IF('Beregning af vandkvalitet'!$C$21="","",IF(ISERROR('Veje (ADT &gt; 15000)'!$H29),IF(ISNUMBER(Regnvand!$F29),(Regnvand!$F29)*'Beregning af vandkvalitet'!$D$21,""),('Veje (ADT &gt; 15000)'!$H29)*'Beregning af vandkvalitet'!$D$21))</f>
        <v/>
      </c>
      <c r="P25" s="139"/>
      <c r="Q25" s="262" t="str">
        <f>IF('Beregning af vandkvalitet'!$C$22="","",IF(ISERROR('P-pladser'!$H29),IF(ISNUMBER(Regnvand!$F29),(Regnvand!$F29)*'Beregning af vandkvalitet'!$D$22,""),('P-pladser'!$H29)*'Beregning af vandkvalitet'!$D$22))</f>
        <v/>
      </c>
      <c r="R25" s="262" t="str">
        <f>IF('Beregning af vandkvalitet'!$C$23="","",IF(ISERROR('P-pladser lastbiler'!$H29),IF(ISNUMBER(Regnvand!$F29),(Regnvand!$F29)*'Beregning af vandkvalitet'!$D$23,""),('P-pladser lastbiler'!$H29)*'Beregning af vandkvalitet'!$D$23))</f>
        <v/>
      </c>
      <c r="S25" s="139"/>
      <c r="T25" s="262" t="str">
        <f>IF('Beregning af vandkvalitet'!$C$24="","",IF(ISERROR(Industriområder!$H29),IF(ISNUMBER(Regnvand!$F29),(Regnvand!$F29)*'Beregning af vandkvalitet'!$D$24,""),(Industriområder!$H29)*'Beregning af vandkvalitet'!$D$24))</f>
        <v/>
      </c>
      <c r="U25" s="262" t="str">
        <f>IF('Beregning af vandkvalitet'!$C$25="","",IF(ISERROR(Oplagspladser_affaldssortering!$H29),IF(ISNUMBER(Regnvand!$F29),(Regnvand!$F29)*'Beregning af vandkvalitet'!$D$25,""),(Oplagspladser_affaldssortering!$H29)*'Beregning af vandkvalitet'!$D$25))</f>
        <v/>
      </c>
      <c r="V25" s="139"/>
      <c r="W25" s="265" t="str">
        <f>IF('Beregning af vandkvalitet'!$C$26="","",IF(ISERROR(Boligområder_lav!$H29),IF(ISNUMBER(Regnvand!$F29),(Regnvand!$F29)*'Beregning af vandkvalitet'!$D$26,""),(Boligområder_lav!$H29)*'Beregning af vandkvalitet'!$D$26))</f>
        <v/>
      </c>
      <c r="X25" s="262" t="str">
        <f>IF('Beregning af vandkvalitet'!$C$27="","",IF(ISERROR(Boligområder_høj!$H29),IF(ISNUMBER(Regnvand!$F29),(Regnvand!$F29)*'Beregning af vandkvalitet'!$D$27,""),(Boligområder_høj!$H29)*'Beregning af vandkvalitet'!$D$27))</f>
        <v/>
      </c>
      <c r="Y25" s="135"/>
      <c r="Z25" s="258">
        <f t="shared" si="0"/>
        <v>0</v>
      </c>
    </row>
    <row r="26" spans="1:46" x14ac:dyDescent="0.25">
      <c r="A26" s="139" t="s">
        <v>77</v>
      </c>
      <c r="C26" s="250" t="str">
        <f>IF('Beregning af vandkvalitet'!$C$11="","",IF(ISERROR(Haver_græsarealer!$H30),IF(ISNUMBER(Regnvand!$F30),(Regnvand!$F30)*'Beregning af vandkvalitet'!$D$11,""),(Haver_græsarealer!$H30)*'Beregning af vandkvalitet'!$D$11))</f>
        <v/>
      </c>
      <c r="D26" s="250" t="str">
        <f>IF('Beregning af vandkvalitet'!$C$12="","",IF(ISERROR('Centrale  bymiljøer'!$H30),IF(ISNUMBER(Regnvand!$F30),(Regnvand!$F30)*'Beregning af vandkvalitet'!$D$12,""),('Centrale  bymiljøer'!$H30)*'Beregning af vandkvalitet'!$D$12))</f>
        <v/>
      </c>
      <c r="E26" s="261" t="str">
        <f>IF('Beregning af vandkvalitet'!$C$13="","",IF(ISERROR(Kunstgræsbaner!$H35),IF(ISNUMBER(Regnvand!$F30),(Regnvand!$F30)*'Beregning af vandkvalitet'!$D$13,""),(Kunstgræsbaner!$H35)*'Beregning af vandkvalitet'!$D$13))</f>
        <v/>
      </c>
      <c r="G26" s="262" t="str">
        <f>IF('Beregning af vandkvalitet'!$C$14="","",IF(ISERROR('Grønne tage'!$H30),IF(ISNUMBER(Regnvand!$F30),(Regnvand!$F30)*'Beregning af vandkvalitet'!$D$14,""),('Grønne tage'!$H30)*'Beregning af vandkvalitet'!$D$14))</f>
        <v/>
      </c>
      <c r="H26" s="262" t="str">
        <f>IF('Beregning af vandkvalitet'!$C$15="","",IF(ISERROR('Tage med kobber'!$H30),IF(ISNUMBER(Regnvand!$F30),(Regnvand!$F30)*'Beregning af vandkvalitet'!$D$15,""),('Tage med kobber'!$H30)*'Beregning af vandkvalitet'!$D$15))</f>
        <v/>
      </c>
      <c r="I26" s="262" t="str">
        <f>IF('Beregning af vandkvalitet'!$C$16="","",IF(ISERROR('Tage med zink'!$H30),IF(ISNUMBER(Regnvand!$F30),(Regnvand!$F30)*'Beregning af vandkvalitet'!$D$16,""),('Tage med zink'!$H30)*'Beregning af vandkvalitet'!$D$16))</f>
        <v/>
      </c>
      <c r="J26" s="262" t="str">
        <f>IF('Beregning af vandkvalitet'!$C$17="","",IF(ISERROR('Tage af andre materialer'!$H30),IF(ISNUMBER(Regnvand!$F30),(Regnvand!$F30)*'Beregning af vandkvalitet'!$D$17,""),('Tage af andre materialer'!$H30)*'Beregning af vandkvalitet'!$D$17))</f>
        <v/>
      </c>
      <c r="L26" s="262" t="str">
        <f>IF('Beregning af vandkvalitet'!$C$18="","",IF(ISERROR('Veje (ADT &lt;500)'!$H30),IF(ISNUMBER(Regnvand!$F30),(Regnvand!$F30)*'Beregning af vandkvalitet'!$D$18,""),('Veje (ADT &lt;500)'!$H30)*'Beregning af vandkvalitet'!$D$18))</f>
        <v/>
      </c>
      <c r="M26" s="262" t="str">
        <f>IF('Beregning af vandkvalitet'!$C$19="","",IF(ISERROR('Veje (ADT 500-5000)'!$H30),IF(ISNUMBER(Regnvand!$F30),(Regnvand!$F30)*'Beregning af vandkvalitet'!$D$19,""),('Veje (ADT 500-5000)'!$H30)*'Beregning af vandkvalitet'!$D$19))</f>
        <v/>
      </c>
      <c r="N26" s="262" t="str">
        <f>IF('Beregning af vandkvalitet'!$C$20="","",IF(ISERROR('Veje (ADT 5000-15000)'!$H30),IF(ISNUMBER(Regnvand!$F30),(Regnvand!$F30)*'Beregning af vandkvalitet'!$D$20,""),('Veje (ADT 5000-15000)'!$H30)*'Beregning af vandkvalitet'!$D$20))</f>
        <v/>
      </c>
      <c r="O26" s="262" t="str">
        <f>IF('Beregning af vandkvalitet'!$C$21="","",IF(ISERROR('Veje (ADT &gt; 15000)'!$H30),IF(ISNUMBER(Regnvand!$F30),(Regnvand!$F30)*'Beregning af vandkvalitet'!$D$21,""),('Veje (ADT &gt; 15000)'!$H30)*'Beregning af vandkvalitet'!$D$21))</f>
        <v/>
      </c>
      <c r="P26" s="139"/>
      <c r="Q26" s="262" t="str">
        <f>IF('Beregning af vandkvalitet'!$C$22="","",IF(ISERROR('P-pladser'!$H30),IF(ISNUMBER(Regnvand!$F30),(Regnvand!$F30)*'Beregning af vandkvalitet'!$D$22,""),('P-pladser'!$H30)*'Beregning af vandkvalitet'!$D$22))</f>
        <v/>
      </c>
      <c r="R26" s="262" t="str">
        <f>IF('Beregning af vandkvalitet'!$C$23="","",IF(ISERROR('P-pladser lastbiler'!$H30),IF(ISNUMBER(Regnvand!$F30),(Regnvand!$F30)*'Beregning af vandkvalitet'!$D$23,""),('P-pladser lastbiler'!$H30)*'Beregning af vandkvalitet'!$D$23))</f>
        <v/>
      </c>
      <c r="S26" s="139"/>
      <c r="T26" s="262" t="str">
        <f>IF('Beregning af vandkvalitet'!$C$24="","",IF(ISERROR(Industriområder!$H30),IF(ISNUMBER(Regnvand!$F30),(Regnvand!$F30)*'Beregning af vandkvalitet'!$D$24,""),(Industriområder!$H30)*'Beregning af vandkvalitet'!$D$24))</f>
        <v/>
      </c>
      <c r="U26" s="262" t="str">
        <f>IF('Beregning af vandkvalitet'!$C$25="","",IF(ISERROR(Oplagspladser_affaldssortering!$H30),IF(ISNUMBER(Regnvand!$F30),(Regnvand!$F30)*'Beregning af vandkvalitet'!$D$25,""),(Oplagspladser_affaldssortering!$H30)*'Beregning af vandkvalitet'!$D$25))</f>
        <v/>
      </c>
      <c r="V26" s="139"/>
      <c r="W26" s="265" t="str">
        <f>IF('Beregning af vandkvalitet'!$C$26="","",IF(ISERROR(Boligområder_lav!$H30),IF(ISNUMBER(Regnvand!$F30),(Regnvand!$F30)*'Beregning af vandkvalitet'!$D$26,""),(Boligområder_lav!$H30)*'Beregning af vandkvalitet'!$D$26))</f>
        <v/>
      </c>
      <c r="X26" s="262" t="str">
        <f>IF('Beregning af vandkvalitet'!$C$27="","",IF(ISERROR(Boligområder_høj!$H30),IF(ISNUMBER(Regnvand!$F30),(Regnvand!$F30)*'Beregning af vandkvalitet'!$D$27,""),(Boligområder_høj!$H30)*'Beregning af vandkvalitet'!$D$27))</f>
        <v/>
      </c>
      <c r="Y26" s="135"/>
      <c r="Z26" s="258">
        <f t="shared" si="0"/>
        <v>0</v>
      </c>
    </row>
    <row r="27" spans="1:46" x14ac:dyDescent="0.25">
      <c r="A27" s="140" t="s">
        <v>78</v>
      </c>
      <c r="C27" s="250" t="str">
        <f>IF('Beregning af vandkvalitet'!$C$11="","",IF(ISERROR(Haver_græsarealer!$H31),IF(ISNUMBER(Regnvand!$F31),(Regnvand!$F31)*'Beregning af vandkvalitet'!$D$11,""),(Haver_græsarealer!$H31)*'Beregning af vandkvalitet'!$D$11))</f>
        <v/>
      </c>
      <c r="D27" s="250" t="str">
        <f>IF('Beregning af vandkvalitet'!$C$12="","",IF(ISERROR('Centrale  bymiljøer'!$H31),IF(ISNUMBER(Regnvand!$F31),(Regnvand!$F31)*'Beregning af vandkvalitet'!$D$12,""),('Centrale  bymiljøer'!$H31)*'Beregning af vandkvalitet'!$D$12))</f>
        <v/>
      </c>
      <c r="E27" s="261" t="str">
        <f>IF('Beregning af vandkvalitet'!$C$13="","",IF(ISERROR(Kunstgræsbaner!$H36),IF(ISNUMBER(Regnvand!$F31),(Regnvand!$F31)*'Beregning af vandkvalitet'!$D$13,""),(Kunstgræsbaner!$H36)*'Beregning af vandkvalitet'!$D$13))</f>
        <v/>
      </c>
      <c r="G27" s="262" t="str">
        <f>IF('Beregning af vandkvalitet'!$C$14="","",IF(ISERROR('Grønne tage'!$H31),IF(ISNUMBER(Regnvand!$F31),(Regnvand!$F31)*'Beregning af vandkvalitet'!$D$14,""),('Grønne tage'!$H31)*'Beregning af vandkvalitet'!$D$14))</f>
        <v/>
      </c>
      <c r="H27" s="262" t="str">
        <f>IF('Beregning af vandkvalitet'!$C$15="","",IF(ISERROR('Tage med kobber'!$H31),IF(ISNUMBER(Regnvand!$F31),(Regnvand!$F31)*'Beregning af vandkvalitet'!$D$15,""),('Tage med kobber'!$H31)*'Beregning af vandkvalitet'!$D$15))</f>
        <v/>
      </c>
      <c r="I27" s="262" t="str">
        <f>IF('Beregning af vandkvalitet'!$C$16="","",IF(ISERROR('Tage med zink'!$H31),IF(ISNUMBER(Regnvand!$F31),(Regnvand!$F31)*'Beregning af vandkvalitet'!$D$16,""),('Tage med zink'!$H31)*'Beregning af vandkvalitet'!$D$16))</f>
        <v/>
      </c>
      <c r="J27" s="262" t="str">
        <f>IF('Beregning af vandkvalitet'!$C$17="","",IF(ISERROR('Tage af andre materialer'!$H31),IF(ISNUMBER(Regnvand!$F31),(Regnvand!$F31)*'Beregning af vandkvalitet'!$D$17,""),('Tage af andre materialer'!$H31)*'Beregning af vandkvalitet'!$D$17))</f>
        <v/>
      </c>
      <c r="L27" s="262" t="str">
        <f>IF('Beregning af vandkvalitet'!$C$18="","",IF(ISERROR('Veje (ADT &lt;500)'!$H31),IF(ISNUMBER(Regnvand!$F31),(Regnvand!$F31)*'Beregning af vandkvalitet'!$D$18,""),('Veje (ADT &lt;500)'!$H31)*'Beregning af vandkvalitet'!$D$18))</f>
        <v/>
      </c>
      <c r="M27" s="262" t="str">
        <f>IF('Beregning af vandkvalitet'!$C$19="","",IF(ISERROR('Veje (ADT 500-5000)'!$H31),IF(ISNUMBER(Regnvand!$F31),(Regnvand!$F31)*'Beregning af vandkvalitet'!$D$19,""),('Veje (ADT 500-5000)'!$H31)*'Beregning af vandkvalitet'!$D$19))</f>
        <v/>
      </c>
      <c r="N27" s="262" t="str">
        <f>IF('Beregning af vandkvalitet'!$C$20="","",IF(ISERROR('Veje (ADT 5000-15000)'!$H31),IF(ISNUMBER(Regnvand!$F31),(Regnvand!$F31)*'Beregning af vandkvalitet'!$D$20,""),('Veje (ADT 5000-15000)'!$H31)*'Beregning af vandkvalitet'!$D$20))</f>
        <v/>
      </c>
      <c r="O27" s="262" t="str">
        <f>IF('Beregning af vandkvalitet'!$C$21="","",IF(ISERROR('Veje (ADT &gt; 15000)'!$H31),IF(ISNUMBER(Regnvand!$F31),(Regnvand!$F31)*'Beregning af vandkvalitet'!$D$21,""),('Veje (ADT &gt; 15000)'!$H31)*'Beregning af vandkvalitet'!$D$21))</f>
        <v/>
      </c>
      <c r="P27" s="139"/>
      <c r="Q27" s="262" t="str">
        <f>IF('Beregning af vandkvalitet'!$C$22="","",IF(ISERROR('P-pladser'!$H31),IF(ISNUMBER(Regnvand!$F31),(Regnvand!$F31)*'Beregning af vandkvalitet'!$D$22,""),('P-pladser'!$H31)*'Beregning af vandkvalitet'!$D$22))</f>
        <v/>
      </c>
      <c r="R27" s="262" t="str">
        <f>IF('Beregning af vandkvalitet'!$C$23="","",IF(ISERROR('P-pladser lastbiler'!$H31),IF(ISNUMBER(Regnvand!$F31),(Regnvand!$F31)*'Beregning af vandkvalitet'!$D$23,""),('P-pladser lastbiler'!$H31)*'Beregning af vandkvalitet'!$D$23))</f>
        <v/>
      </c>
      <c r="S27" s="139"/>
      <c r="T27" s="262" t="str">
        <f>IF('Beregning af vandkvalitet'!$C$24="","",IF(ISERROR(Industriområder!$H31),IF(ISNUMBER(Regnvand!$F31),(Regnvand!$F31)*'Beregning af vandkvalitet'!$D$24,""),(Industriområder!$H31)*'Beregning af vandkvalitet'!$D$24))</f>
        <v/>
      </c>
      <c r="U27" s="262" t="str">
        <f>IF('Beregning af vandkvalitet'!$C$25="","",IF(ISERROR(Oplagspladser_affaldssortering!$H31),IF(ISNUMBER(Regnvand!$F31),(Regnvand!$F31)*'Beregning af vandkvalitet'!$D$25,""),(Oplagspladser_affaldssortering!$H31)*'Beregning af vandkvalitet'!$D$25))</f>
        <v/>
      </c>
      <c r="V27" s="139"/>
      <c r="W27" s="265" t="str">
        <f>IF('Beregning af vandkvalitet'!$C$26="","",IF(ISERROR(Boligområder_lav!$H31),IF(ISNUMBER(Regnvand!$F31),(Regnvand!$F31)*'Beregning af vandkvalitet'!$D$26,""),(Boligområder_lav!$H31)*'Beregning af vandkvalitet'!$D$26))</f>
        <v/>
      </c>
      <c r="X27" s="262" t="str">
        <f>IF('Beregning af vandkvalitet'!$C$27="","",IF(ISERROR(Boligområder_høj!$H31),IF(ISNUMBER(Regnvand!$F31),(Regnvand!$F31)*'Beregning af vandkvalitet'!$D$27,""),(Boligområder_høj!$H31)*'Beregning af vandkvalitet'!$D$27))</f>
        <v/>
      </c>
      <c r="Y27" s="135"/>
      <c r="Z27" s="258">
        <f t="shared" si="0"/>
        <v>0</v>
      </c>
    </row>
    <row r="28" spans="1:46" x14ac:dyDescent="0.25">
      <c r="A28" s="139" t="s">
        <v>79</v>
      </c>
      <c r="C28" s="250" t="str">
        <f>IF('Beregning af vandkvalitet'!$C$11="","",IF(ISERROR(Haver_græsarealer!$H32),IF(ISNUMBER(Regnvand!$F32),(Regnvand!$F32)*'Beregning af vandkvalitet'!$D$11,""),(Haver_græsarealer!$H32)*'Beregning af vandkvalitet'!$D$11))</f>
        <v/>
      </c>
      <c r="D28" s="250" t="str">
        <f>IF('Beregning af vandkvalitet'!$C$12="","",IF(ISERROR('Centrale  bymiljøer'!$H32),IF(ISNUMBER(Regnvand!$F32),(Regnvand!$F32)*'Beregning af vandkvalitet'!$D$12,""),('Centrale  bymiljøer'!$H32)*'Beregning af vandkvalitet'!$D$12))</f>
        <v/>
      </c>
      <c r="E28" s="261" t="str">
        <f>IF('Beregning af vandkvalitet'!$C$13="","",IF(ISERROR(Kunstgræsbaner!$H37),IF(ISNUMBER(Regnvand!$F32),(Regnvand!$F32)*'Beregning af vandkvalitet'!$D$13,""),(Kunstgræsbaner!$H37)*'Beregning af vandkvalitet'!$D$13))</f>
        <v/>
      </c>
      <c r="G28" s="262" t="str">
        <f>IF('Beregning af vandkvalitet'!$C$14="","",IF(ISERROR('Grønne tage'!$H32),IF(ISNUMBER(Regnvand!$F32),(Regnvand!$F32)*'Beregning af vandkvalitet'!$D$14,""),('Grønne tage'!$H32)*'Beregning af vandkvalitet'!$D$14))</f>
        <v/>
      </c>
      <c r="H28" s="262" t="str">
        <f>IF('Beregning af vandkvalitet'!$C$15="","",IF(ISERROR('Tage med kobber'!$H32),IF(ISNUMBER(Regnvand!$F32),(Regnvand!$F32)*'Beregning af vandkvalitet'!$D$15,""),('Tage med kobber'!$H32)*'Beregning af vandkvalitet'!$D$15))</f>
        <v/>
      </c>
      <c r="I28" s="262" t="str">
        <f>IF('Beregning af vandkvalitet'!$C$16="","",IF(ISERROR('Tage med zink'!$H32),IF(ISNUMBER(Regnvand!$F32),(Regnvand!$F32)*'Beregning af vandkvalitet'!$D$16,""),('Tage med zink'!$H32)*'Beregning af vandkvalitet'!$D$16))</f>
        <v/>
      </c>
      <c r="J28" s="262" t="str">
        <f>IF('Beregning af vandkvalitet'!$C$17="","",IF(ISERROR('Tage af andre materialer'!$H32),IF(ISNUMBER(Regnvand!$F32),(Regnvand!$F32)*'Beregning af vandkvalitet'!$D$17,""),('Tage af andre materialer'!$H32)*'Beregning af vandkvalitet'!$D$17))</f>
        <v/>
      </c>
      <c r="L28" s="262" t="str">
        <f>IF('Beregning af vandkvalitet'!$C$18="","",IF(ISERROR('Veje (ADT &lt;500)'!$H32),IF(ISNUMBER(Regnvand!$F32),(Regnvand!$F32)*'Beregning af vandkvalitet'!$D$18,""),('Veje (ADT &lt;500)'!$H32)*'Beregning af vandkvalitet'!$D$18))</f>
        <v/>
      </c>
      <c r="M28" s="262" t="str">
        <f>IF('Beregning af vandkvalitet'!$C$19="","",IF(ISERROR('Veje (ADT 500-5000)'!$H32),IF(ISNUMBER(Regnvand!$F32),(Regnvand!$F32)*'Beregning af vandkvalitet'!$D$19,""),('Veje (ADT 500-5000)'!$H32)*'Beregning af vandkvalitet'!$D$19))</f>
        <v/>
      </c>
      <c r="N28" s="262" t="str">
        <f>IF('Beregning af vandkvalitet'!$C$20="","",IF(ISERROR('Veje (ADT 5000-15000)'!$H32),IF(ISNUMBER(Regnvand!$F32),(Regnvand!$F32)*'Beregning af vandkvalitet'!$D$20,""),('Veje (ADT 5000-15000)'!$H32)*'Beregning af vandkvalitet'!$D$20))</f>
        <v/>
      </c>
      <c r="O28" s="262" t="str">
        <f>IF('Beregning af vandkvalitet'!$C$21="","",IF(ISERROR('Veje (ADT &gt; 15000)'!$H32),IF(ISNUMBER(Regnvand!$F32),(Regnvand!$F32)*'Beregning af vandkvalitet'!$D$21,""),('Veje (ADT &gt; 15000)'!$H32)*'Beregning af vandkvalitet'!$D$21))</f>
        <v/>
      </c>
      <c r="P28" s="139"/>
      <c r="Q28" s="262" t="str">
        <f>IF('Beregning af vandkvalitet'!$C$22="","",IF(ISERROR('P-pladser'!$H32),IF(ISNUMBER(Regnvand!$F32),(Regnvand!$F32)*'Beregning af vandkvalitet'!$D$22,""),('P-pladser'!$H32)*'Beregning af vandkvalitet'!$D$22))</f>
        <v/>
      </c>
      <c r="R28" s="262" t="str">
        <f>IF('Beregning af vandkvalitet'!$C$23="","",IF(ISERROR('P-pladser lastbiler'!$H32),IF(ISNUMBER(Regnvand!$F32),(Regnvand!$F32)*'Beregning af vandkvalitet'!$D$23,""),('P-pladser lastbiler'!$H32)*'Beregning af vandkvalitet'!$D$23))</f>
        <v/>
      </c>
      <c r="S28" s="139"/>
      <c r="T28" s="262" t="str">
        <f>IF('Beregning af vandkvalitet'!$C$24="","",IF(ISERROR(Industriområder!$H32),IF(ISNUMBER(Regnvand!$F32),(Regnvand!$F32)*'Beregning af vandkvalitet'!$D$24,""),(Industriområder!$H32)*'Beregning af vandkvalitet'!$D$24))</f>
        <v/>
      </c>
      <c r="U28" s="262" t="str">
        <f>IF('Beregning af vandkvalitet'!$C$25="","",IF(ISERROR(Oplagspladser_affaldssortering!$H32),IF(ISNUMBER(Regnvand!$F32),(Regnvand!$F32)*'Beregning af vandkvalitet'!$D$25,""),(Oplagspladser_affaldssortering!$H32)*'Beregning af vandkvalitet'!$D$25))</f>
        <v/>
      </c>
      <c r="V28" s="139"/>
      <c r="W28" s="265" t="str">
        <f>IF('Beregning af vandkvalitet'!$C$26="","",IF(ISERROR(Boligområder_lav!$H32),IF(ISNUMBER(Regnvand!$F32),(Regnvand!$F32)*'Beregning af vandkvalitet'!$D$26,""),(Boligområder_lav!$H32)*'Beregning af vandkvalitet'!$D$26))</f>
        <v/>
      </c>
      <c r="X28" s="262" t="str">
        <f>IF('Beregning af vandkvalitet'!$C$27="","",IF(ISERROR(Boligområder_høj!$H32),IF(ISNUMBER(Regnvand!$F32),(Regnvand!$F32)*'Beregning af vandkvalitet'!$D$27,""),(Boligområder_høj!$H32)*'Beregning af vandkvalitet'!$D$27))</f>
        <v/>
      </c>
      <c r="Y28" s="135"/>
      <c r="Z28" s="258">
        <f t="shared" si="0"/>
        <v>0</v>
      </c>
    </row>
    <row r="29" spans="1:46" x14ac:dyDescent="0.25">
      <c r="A29" s="139" t="s">
        <v>80</v>
      </c>
      <c r="C29" s="250" t="str">
        <f>IF('Beregning af vandkvalitet'!$C$11="","",IF(ISERROR(Haver_græsarealer!$H33),IF(ISNUMBER(Regnvand!$F33),(Regnvand!$F33)*'Beregning af vandkvalitet'!$D$11,""),(Haver_græsarealer!$H33)*'Beregning af vandkvalitet'!$D$11))</f>
        <v/>
      </c>
      <c r="D29" s="250" t="str">
        <f>IF('Beregning af vandkvalitet'!$C$12="","",IF(ISERROR('Centrale  bymiljøer'!$H33),IF(ISNUMBER(Regnvand!$F33),(Regnvand!$F33)*'Beregning af vandkvalitet'!$D$12,""),('Centrale  bymiljøer'!$H33)*'Beregning af vandkvalitet'!$D$12))</f>
        <v/>
      </c>
      <c r="E29" s="261" t="str">
        <f>IF('Beregning af vandkvalitet'!$C$13="","",IF(ISERROR(Kunstgræsbaner!$H38),IF(ISNUMBER(Regnvand!$F33),(Regnvand!$F33)*'Beregning af vandkvalitet'!$D$13,""),(Kunstgræsbaner!$H38)*'Beregning af vandkvalitet'!$D$13))</f>
        <v/>
      </c>
      <c r="G29" s="262" t="str">
        <f>IF('Beregning af vandkvalitet'!$C$14="","",IF(ISERROR('Grønne tage'!$H33),IF(ISNUMBER(Regnvand!$F33),(Regnvand!$F33)*'Beregning af vandkvalitet'!$D$14,""),('Grønne tage'!$H33)*'Beregning af vandkvalitet'!$D$14))</f>
        <v/>
      </c>
      <c r="H29" s="262" t="str">
        <f>IF('Beregning af vandkvalitet'!$C$15="","",IF(ISERROR('Tage med kobber'!$H33),IF(ISNUMBER(Regnvand!$F33),(Regnvand!$F33)*'Beregning af vandkvalitet'!$D$15,""),('Tage med kobber'!$H33)*'Beregning af vandkvalitet'!$D$15))</f>
        <v/>
      </c>
      <c r="I29" s="262" t="str">
        <f>IF('Beregning af vandkvalitet'!$C$16="","",IF(ISERROR('Tage med zink'!$H33),IF(ISNUMBER(Regnvand!$F33),(Regnvand!$F33)*'Beregning af vandkvalitet'!$D$16,""),('Tage med zink'!$H33)*'Beregning af vandkvalitet'!$D$16))</f>
        <v/>
      </c>
      <c r="J29" s="262" t="str">
        <f>IF('Beregning af vandkvalitet'!$C$17="","",IF(ISERROR('Tage af andre materialer'!$H33),IF(ISNUMBER(Regnvand!$F33),(Regnvand!$F33)*'Beregning af vandkvalitet'!$D$17,""),('Tage af andre materialer'!$H33)*'Beregning af vandkvalitet'!$D$17))</f>
        <v/>
      </c>
      <c r="L29" s="262" t="str">
        <f>IF('Beregning af vandkvalitet'!$C$18="","",IF(ISERROR('Veje (ADT &lt;500)'!$H33),IF(ISNUMBER(Regnvand!$F33),(Regnvand!$F33)*'Beregning af vandkvalitet'!$D$18,""),('Veje (ADT &lt;500)'!$H33)*'Beregning af vandkvalitet'!$D$18))</f>
        <v/>
      </c>
      <c r="M29" s="262" t="str">
        <f>IF('Beregning af vandkvalitet'!$C$19="","",IF(ISERROR('Veje (ADT 500-5000)'!$H33),IF(ISNUMBER(Regnvand!$F33),(Regnvand!$F33)*'Beregning af vandkvalitet'!$D$19,""),('Veje (ADT 500-5000)'!$H33)*'Beregning af vandkvalitet'!$D$19))</f>
        <v/>
      </c>
      <c r="N29" s="262" t="str">
        <f>IF('Beregning af vandkvalitet'!$C$20="","",IF(ISERROR('Veje (ADT 5000-15000)'!$H33),IF(ISNUMBER(Regnvand!$F33),(Regnvand!$F33)*'Beregning af vandkvalitet'!$D$20,""),('Veje (ADT 5000-15000)'!$H33)*'Beregning af vandkvalitet'!$D$20))</f>
        <v/>
      </c>
      <c r="O29" s="262" t="str">
        <f>IF('Beregning af vandkvalitet'!$C$21="","",IF(ISERROR('Veje (ADT &gt; 15000)'!$H33),IF(ISNUMBER(Regnvand!$F33),(Regnvand!$F33)*'Beregning af vandkvalitet'!$D$21,""),('Veje (ADT &gt; 15000)'!$H33)*'Beregning af vandkvalitet'!$D$21))</f>
        <v/>
      </c>
      <c r="P29" s="139"/>
      <c r="Q29" s="262" t="str">
        <f>IF('Beregning af vandkvalitet'!$C$22="","",IF(ISERROR('P-pladser'!$H33),IF(ISNUMBER(Regnvand!$F33),(Regnvand!$F33)*'Beregning af vandkvalitet'!$D$22,""),('P-pladser'!$H33)*'Beregning af vandkvalitet'!$D$22))</f>
        <v/>
      </c>
      <c r="R29" s="262" t="str">
        <f>IF('Beregning af vandkvalitet'!$C$23="","",IF(ISERROR('P-pladser lastbiler'!$H33),IF(ISNUMBER(Regnvand!$F33),(Regnvand!$F33)*'Beregning af vandkvalitet'!$D$23,""),('P-pladser lastbiler'!$H33)*'Beregning af vandkvalitet'!$D$23))</f>
        <v/>
      </c>
      <c r="S29" s="139"/>
      <c r="T29" s="262" t="str">
        <f>IF('Beregning af vandkvalitet'!$C$24="","",IF(ISERROR(Industriområder!$H33),IF(ISNUMBER(Regnvand!$F33),(Regnvand!$F33)*'Beregning af vandkvalitet'!$D$24,""),(Industriområder!$H33)*'Beregning af vandkvalitet'!$D$24))</f>
        <v/>
      </c>
      <c r="U29" s="262" t="str">
        <f>IF('Beregning af vandkvalitet'!$C$25="","",IF(ISERROR(Oplagspladser_affaldssortering!$H33),IF(ISNUMBER(Regnvand!$F33),(Regnvand!$F33)*'Beregning af vandkvalitet'!$D$25,""),(Oplagspladser_affaldssortering!$H33)*'Beregning af vandkvalitet'!$D$25))</f>
        <v/>
      </c>
      <c r="V29" s="139"/>
      <c r="W29" s="265" t="str">
        <f>IF('Beregning af vandkvalitet'!$C$26="","",IF(ISERROR(Boligområder_lav!$H33),IF(ISNUMBER(Regnvand!$F33),(Regnvand!$F33)*'Beregning af vandkvalitet'!$D$26,""),(Boligområder_lav!$H33)*'Beregning af vandkvalitet'!$D$26))</f>
        <v/>
      </c>
      <c r="X29" s="262" t="str">
        <f>IF('Beregning af vandkvalitet'!$C$27="","",IF(ISERROR(Boligområder_høj!$H33),IF(ISNUMBER(Regnvand!$F33),(Regnvand!$F33)*'Beregning af vandkvalitet'!$D$27,""),(Boligområder_høj!$H33)*'Beregning af vandkvalitet'!$D$27))</f>
        <v/>
      </c>
      <c r="Y29" s="135"/>
      <c r="Z29" s="258">
        <f t="shared" si="0"/>
        <v>0</v>
      </c>
    </row>
    <row r="30" spans="1:46" x14ac:dyDescent="0.25">
      <c r="A30" s="139" t="s">
        <v>81</v>
      </c>
      <c r="C30" s="250" t="str">
        <f>IF('Beregning af vandkvalitet'!$C$11="","",IF(ISERROR(Haver_græsarealer!$H34),IF(ISNUMBER(Regnvand!$F34),(Regnvand!$F34)*'Beregning af vandkvalitet'!$D$11,""),(Haver_græsarealer!$H34)*'Beregning af vandkvalitet'!$D$11))</f>
        <v/>
      </c>
      <c r="D30" s="250" t="str">
        <f>IF('Beregning af vandkvalitet'!$C$12="","",IF(ISERROR('Centrale  bymiljøer'!$H34),IF(ISNUMBER(Regnvand!$F34),(Regnvand!$F34)*'Beregning af vandkvalitet'!$D$12,""),('Centrale  bymiljøer'!$H34)*'Beregning af vandkvalitet'!$D$12))</f>
        <v/>
      </c>
      <c r="E30" s="261" t="str">
        <f>IF('Beregning af vandkvalitet'!$C$13="","",IF(ISERROR(Kunstgræsbaner!$H39),IF(ISNUMBER(Regnvand!$F34),(Regnvand!$F34)*'Beregning af vandkvalitet'!$D$13,""),(Kunstgræsbaner!$H39)*'Beregning af vandkvalitet'!$D$13))</f>
        <v/>
      </c>
      <c r="G30" s="262" t="str">
        <f>IF('Beregning af vandkvalitet'!$C$14="","",IF(ISERROR('Grønne tage'!$H34),IF(ISNUMBER(Regnvand!$F34),(Regnvand!$F34)*'Beregning af vandkvalitet'!$D$14,""),('Grønne tage'!$H34)*'Beregning af vandkvalitet'!$D$14))</f>
        <v/>
      </c>
      <c r="H30" s="262" t="str">
        <f>IF('Beregning af vandkvalitet'!$C$15="","",IF(ISERROR('Tage med kobber'!$H34),IF(ISNUMBER(Regnvand!$F34),(Regnvand!$F34)*'Beregning af vandkvalitet'!$D$15,""),('Tage med kobber'!$H34)*'Beregning af vandkvalitet'!$D$15))</f>
        <v/>
      </c>
      <c r="I30" s="262" t="str">
        <f>IF('Beregning af vandkvalitet'!$C$16="","",IF(ISERROR('Tage med zink'!$H34),IF(ISNUMBER(Regnvand!$F34),(Regnvand!$F34)*'Beregning af vandkvalitet'!$D$16,""),('Tage med zink'!$H34)*'Beregning af vandkvalitet'!$D$16))</f>
        <v/>
      </c>
      <c r="J30" s="262" t="str">
        <f>IF('Beregning af vandkvalitet'!$C$17="","",IF(ISERROR('Tage af andre materialer'!$H34),IF(ISNUMBER(Regnvand!$F34),(Regnvand!$F34)*'Beregning af vandkvalitet'!$D$17,""),('Tage af andre materialer'!$H34)*'Beregning af vandkvalitet'!$D$17))</f>
        <v/>
      </c>
      <c r="L30" s="262" t="str">
        <f>IF('Beregning af vandkvalitet'!$C$18="","",IF(ISERROR('Veje (ADT &lt;500)'!$H34),IF(ISNUMBER(Regnvand!$F34),(Regnvand!$F34)*'Beregning af vandkvalitet'!$D$18,""),('Veje (ADT &lt;500)'!$H34)*'Beregning af vandkvalitet'!$D$18))</f>
        <v/>
      </c>
      <c r="M30" s="262" t="str">
        <f>IF('Beregning af vandkvalitet'!$C$19="","",IF(ISERROR('Veje (ADT 500-5000)'!$H34),IF(ISNUMBER(Regnvand!$F34),(Regnvand!$F34)*'Beregning af vandkvalitet'!$D$19,""),('Veje (ADT 500-5000)'!$H34)*'Beregning af vandkvalitet'!$D$19))</f>
        <v/>
      </c>
      <c r="N30" s="262" t="str">
        <f>IF('Beregning af vandkvalitet'!$C$20="","",IF(ISERROR('Veje (ADT 5000-15000)'!$H34),IF(ISNUMBER(Regnvand!$F34),(Regnvand!$F34)*'Beregning af vandkvalitet'!$D$20,""),('Veje (ADT 5000-15000)'!$H34)*'Beregning af vandkvalitet'!$D$20))</f>
        <v/>
      </c>
      <c r="O30" s="262" t="str">
        <f>IF('Beregning af vandkvalitet'!$C$21="","",IF(ISERROR('Veje (ADT &gt; 15000)'!$H34),IF(ISNUMBER(Regnvand!$F34),(Regnvand!$F34)*'Beregning af vandkvalitet'!$D$21,""),('Veje (ADT &gt; 15000)'!$H34)*'Beregning af vandkvalitet'!$D$21))</f>
        <v/>
      </c>
      <c r="P30" s="139"/>
      <c r="Q30" s="262" t="str">
        <f>IF('Beregning af vandkvalitet'!$C$22="","",IF(ISERROR('P-pladser'!$H34),IF(ISNUMBER(Regnvand!$F34),(Regnvand!$F34)*'Beregning af vandkvalitet'!$D$22,""),('P-pladser'!$H34)*'Beregning af vandkvalitet'!$D$22))</f>
        <v/>
      </c>
      <c r="R30" s="262" t="str">
        <f>IF('Beregning af vandkvalitet'!$C$23="","",IF(ISERROR('P-pladser lastbiler'!$H34),IF(ISNUMBER(Regnvand!$F34),(Regnvand!$F34)*'Beregning af vandkvalitet'!$D$23,""),('P-pladser lastbiler'!$H34)*'Beregning af vandkvalitet'!$D$23))</f>
        <v/>
      </c>
      <c r="S30" s="139"/>
      <c r="T30" s="262" t="str">
        <f>IF('Beregning af vandkvalitet'!$C$24="","",IF(ISERROR(Industriområder!$H34),IF(ISNUMBER(Regnvand!$F34),(Regnvand!$F34)*'Beregning af vandkvalitet'!$D$24,""),(Industriområder!$H34)*'Beregning af vandkvalitet'!$D$24))</f>
        <v/>
      </c>
      <c r="U30" s="262" t="str">
        <f>IF('Beregning af vandkvalitet'!$C$25="","",IF(ISERROR(Oplagspladser_affaldssortering!$H34),IF(ISNUMBER(Regnvand!$F34),(Regnvand!$F34)*'Beregning af vandkvalitet'!$D$25,""),(Oplagspladser_affaldssortering!$H34)*'Beregning af vandkvalitet'!$D$25))</f>
        <v/>
      </c>
      <c r="V30" s="139"/>
      <c r="W30" s="265" t="str">
        <f>IF('Beregning af vandkvalitet'!$C$26="","",IF(ISERROR(Boligområder_lav!$H34),IF(ISNUMBER(Regnvand!$F34),(Regnvand!$F34)*'Beregning af vandkvalitet'!$D$26,""),(Boligområder_lav!$H34)*'Beregning af vandkvalitet'!$D$26))</f>
        <v/>
      </c>
      <c r="X30" s="262" t="str">
        <f>IF('Beregning af vandkvalitet'!$C$27="","",IF(ISERROR(Boligområder_høj!$H34),IF(ISNUMBER(Regnvand!$F34),(Regnvand!$F34)*'Beregning af vandkvalitet'!$D$27,""),(Boligområder_høj!$H34)*'Beregning af vandkvalitet'!$D$27))</f>
        <v/>
      </c>
      <c r="Y30" s="135"/>
      <c r="Z30" s="258">
        <f t="shared" si="0"/>
        <v>0</v>
      </c>
    </row>
    <row r="31" spans="1:46" x14ac:dyDescent="0.25">
      <c r="A31" s="139" t="s">
        <v>82</v>
      </c>
      <c r="C31" s="250" t="str">
        <f>IF('Beregning af vandkvalitet'!$C$11="","",IF(ISERROR(Haver_græsarealer!$H35),IF(ISNUMBER(Regnvand!$F35),(Regnvand!$F35)*'Beregning af vandkvalitet'!$D$11,""),(Haver_græsarealer!$H35)*'Beregning af vandkvalitet'!$D$11))</f>
        <v/>
      </c>
      <c r="D31" s="250" t="str">
        <f>IF('Beregning af vandkvalitet'!$C$12="","",IF(ISERROR('Centrale  bymiljøer'!$H35),IF(ISNUMBER(Regnvand!$F35),(Regnvand!$F35)*'Beregning af vandkvalitet'!$D$12,""),('Centrale  bymiljøer'!$H35)*'Beregning af vandkvalitet'!$D$12))</f>
        <v/>
      </c>
      <c r="E31" s="261" t="str">
        <f>IF('Beregning af vandkvalitet'!$C$13="","",IF(ISERROR(Kunstgræsbaner!$H40),IF(ISNUMBER(Regnvand!$F35),(Regnvand!$F35)*'Beregning af vandkvalitet'!$D$13,""),(Kunstgræsbaner!$H40)*'Beregning af vandkvalitet'!$D$13))</f>
        <v/>
      </c>
      <c r="G31" s="262" t="str">
        <f>IF('Beregning af vandkvalitet'!$C$14="","",IF(ISERROR('Grønne tage'!$H35),IF(ISNUMBER(Regnvand!$F35),(Regnvand!$F35)*'Beregning af vandkvalitet'!$D$14,""),('Grønne tage'!$H35)*'Beregning af vandkvalitet'!$D$14))</f>
        <v/>
      </c>
      <c r="H31" s="262" t="str">
        <f>IF('Beregning af vandkvalitet'!$C$15="","",IF(ISERROR('Tage med kobber'!$H35),IF(ISNUMBER(Regnvand!$F35),(Regnvand!$F35)*'Beregning af vandkvalitet'!$D$15,""),('Tage med kobber'!$H35)*'Beregning af vandkvalitet'!$D$15))</f>
        <v/>
      </c>
      <c r="I31" s="262" t="str">
        <f>IF('Beregning af vandkvalitet'!$C$16="","",IF(ISERROR('Tage med zink'!$H35),IF(ISNUMBER(Regnvand!$F35),(Regnvand!$F35)*'Beregning af vandkvalitet'!$D$16,""),('Tage med zink'!$H35)*'Beregning af vandkvalitet'!$D$16))</f>
        <v/>
      </c>
      <c r="J31" s="262" t="str">
        <f>IF('Beregning af vandkvalitet'!$C$17="","",IF(ISERROR('Tage af andre materialer'!$H35),IF(ISNUMBER(Regnvand!$F35),(Regnvand!$F35)*'Beregning af vandkvalitet'!$D$17,""),('Tage af andre materialer'!$H35)*'Beregning af vandkvalitet'!$D$17))</f>
        <v/>
      </c>
      <c r="L31" s="262" t="str">
        <f>IF('Beregning af vandkvalitet'!$C$18="","",IF(ISERROR('Veje (ADT &lt;500)'!$H35),IF(ISNUMBER(Regnvand!$F35),(Regnvand!$F35)*'Beregning af vandkvalitet'!$D$18,""),('Veje (ADT &lt;500)'!$H35)*'Beregning af vandkvalitet'!$D$18))</f>
        <v/>
      </c>
      <c r="M31" s="262" t="str">
        <f>IF('Beregning af vandkvalitet'!$C$19="","",IF(ISERROR('Veje (ADT 500-5000)'!$H35),IF(ISNUMBER(Regnvand!$F35),(Regnvand!$F35)*'Beregning af vandkvalitet'!$D$19,""),('Veje (ADT 500-5000)'!$H35)*'Beregning af vandkvalitet'!$D$19))</f>
        <v/>
      </c>
      <c r="N31" s="262" t="str">
        <f>IF('Beregning af vandkvalitet'!$C$20="","",IF(ISERROR('Veje (ADT 5000-15000)'!$H35),IF(ISNUMBER(Regnvand!$F35),(Regnvand!$F35)*'Beregning af vandkvalitet'!$D$20,""),('Veje (ADT 5000-15000)'!$H35)*'Beregning af vandkvalitet'!$D$20))</f>
        <v/>
      </c>
      <c r="O31" s="262" t="str">
        <f>IF('Beregning af vandkvalitet'!$C$21="","",IF(ISERROR('Veje (ADT &gt; 15000)'!$H35),IF(ISNUMBER(Regnvand!$F35),(Regnvand!$F35)*'Beregning af vandkvalitet'!$D$21,""),('Veje (ADT &gt; 15000)'!$H35)*'Beregning af vandkvalitet'!$D$21))</f>
        <v/>
      </c>
      <c r="P31" s="139"/>
      <c r="Q31" s="262" t="str">
        <f>IF('Beregning af vandkvalitet'!$C$22="","",IF(ISERROR('P-pladser'!$H35),IF(ISNUMBER(Regnvand!$F35),(Regnvand!$F35)*'Beregning af vandkvalitet'!$D$22,""),('P-pladser'!$H35)*'Beregning af vandkvalitet'!$D$22))</f>
        <v/>
      </c>
      <c r="R31" s="262" t="str">
        <f>IF('Beregning af vandkvalitet'!$C$23="","",IF(ISERROR('P-pladser lastbiler'!$H35),IF(ISNUMBER(Regnvand!$F35),(Regnvand!$F35)*'Beregning af vandkvalitet'!$D$23,""),('P-pladser lastbiler'!$H35)*'Beregning af vandkvalitet'!$D$23))</f>
        <v/>
      </c>
      <c r="S31" s="139"/>
      <c r="T31" s="262" t="str">
        <f>IF('Beregning af vandkvalitet'!$C$24="","",IF(ISERROR(Industriområder!$H35),IF(ISNUMBER(Regnvand!$F35),(Regnvand!$F35)*'Beregning af vandkvalitet'!$D$24,""),(Industriområder!$H35)*'Beregning af vandkvalitet'!$D$24))</f>
        <v/>
      </c>
      <c r="U31" s="262" t="str">
        <f>IF('Beregning af vandkvalitet'!$C$25="","",IF(ISERROR(Oplagspladser_affaldssortering!$H35),IF(ISNUMBER(Regnvand!$F35),(Regnvand!$F35)*'Beregning af vandkvalitet'!$D$25,""),(Oplagspladser_affaldssortering!$H35)*'Beregning af vandkvalitet'!$D$25))</f>
        <v/>
      </c>
      <c r="V31" s="139"/>
      <c r="W31" s="265" t="str">
        <f>IF('Beregning af vandkvalitet'!$C$26="","",IF(ISERROR(Boligområder_lav!$H35),IF(ISNUMBER(Regnvand!$F35),(Regnvand!$F35)*'Beregning af vandkvalitet'!$D$26,""),(Boligområder_lav!$H35)*'Beregning af vandkvalitet'!$D$26))</f>
        <v/>
      </c>
      <c r="X31" s="262" t="str">
        <f>IF('Beregning af vandkvalitet'!$C$27="","",IF(ISERROR(Boligområder_høj!$H35),IF(ISNUMBER(Regnvand!$F35),(Regnvand!$F35)*'Beregning af vandkvalitet'!$D$27,""),(Boligområder_høj!$H35)*'Beregning af vandkvalitet'!$D$27))</f>
        <v/>
      </c>
      <c r="Y31" s="135"/>
      <c r="Z31" s="258">
        <f t="shared" si="0"/>
        <v>0</v>
      </c>
    </row>
    <row r="32" spans="1:46" x14ac:dyDescent="0.25">
      <c r="A32" s="139" t="s">
        <v>83</v>
      </c>
      <c r="C32" s="250" t="str">
        <f>IF('Beregning af vandkvalitet'!$C$11="","",IF(ISERROR(Haver_græsarealer!$H36),IF(ISNUMBER(Regnvand!$F36),(Regnvand!$F36)*'Beregning af vandkvalitet'!$D$11,""),(Haver_græsarealer!$H36)*'Beregning af vandkvalitet'!$D$11))</f>
        <v/>
      </c>
      <c r="D32" s="250" t="str">
        <f>IF('Beregning af vandkvalitet'!$C$12="","",IF(ISERROR('Centrale  bymiljøer'!$H36),IF(ISNUMBER(Regnvand!$F36),(Regnvand!$F36)*'Beregning af vandkvalitet'!$D$12,""),('Centrale  bymiljøer'!$H36)*'Beregning af vandkvalitet'!$D$12))</f>
        <v/>
      </c>
      <c r="E32" s="261" t="str">
        <f>IF('Beregning af vandkvalitet'!$C$13="","",IF(ISERROR(Kunstgræsbaner!$H41),IF(ISNUMBER(Regnvand!$F36),(Regnvand!$F36)*'Beregning af vandkvalitet'!$D$13,""),(Kunstgræsbaner!$H41)*'Beregning af vandkvalitet'!$D$13))</f>
        <v/>
      </c>
      <c r="G32" s="262" t="str">
        <f>IF('Beregning af vandkvalitet'!$C$14="","",IF(ISERROR('Grønne tage'!$H36),IF(ISNUMBER(Regnvand!$F36),(Regnvand!$F36)*'Beregning af vandkvalitet'!$D$14,""),('Grønne tage'!$H36)*'Beregning af vandkvalitet'!$D$14))</f>
        <v/>
      </c>
      <c r="H32" s="262" t="str">
        <f>IF('Beregning af vandkvalitet'!$C$15="","",IF(ISERROR('Tage med kobber'!$H36),IF(ISNUMBER(Regnvand!$F36),(Regnvand!$F36)*'Beregning af vandkvalitet'!$D$15,""),('Tage med kobber'!$H36)*'Beregning af vandkvalitet'!$D$15))</f>
        <v/>
      </c>
      <c r="I32" s="262" t="str">
        <f>IF('Beregning af vandkvalitet'!$C$16="","",IF(ISERROR('Tage med zink'!$H36),IF(ISNUMBER(Regnvand!$F36),(Regnvand!$F36)*'Beregning af vandkvalitet'!$D$16,""),('Tage med zink'!$H36)*'Beregning af vandkvalitet'!$D$16))</f>
        <v/>
      </c>
      <c r="J32" s="262" t="str">
        <f>IF('Beregning af vandkvalitet'!$C$17="","",IF(ISERROR('Tage af andre materialer'!$H36),IF(ISNUMBER(Regnvand!$F36),(Regnvand!$F36)*'Beregning af vandkvalitet'!$D$17,""),('Tage af andre materialer'!$H36)*'Beregning af vandkvalitet'!$D$17))</f>
        <v/>
      </c>
      <c r="L32" s="262" t="str">
        <f>IF('Beregning af vandkvalitet'!$C$18="","",IF(ISERROR('Veje (ADT &lt;500)'!$H36),IF(ISNUMBER(Regnvand!$F36),(Regnvand!$F36)*'Beregning af vandkvalitet'!$D$18,""),('Veje (ADT &lt;500)'!$H36)*'Beregning af vandkvalitet'!$D$18))</f>
        <v/>
      </c>
      <c r="M32" s="262" t="str">
        <f>IF('Beregning af vandkvalitet'!$C$19="","",IF(ISERROR('Veje (ADT 500-5000)'!$H36),IF(ISNUMBER(Regnvand!$F36),(Regnvand!$F36)*'Beregning af vandkvalitet'!$D$19,""),('Veje (ADT 500-5000)'!$H36)*'Beregning af vandkvalitet'!$D$19))</f>
        <v/>
      </c>
      <c r="N32" s="262" t="str">
        <f>IF('Beregning af vandkvalitet'!$C$20="","",IF(ISERROR('Veje (ADT 5000-15000)'!$H36),IF(ISNUMBER(Regnvand!$F36),(Regnvand!$F36)*'Beregning af vandkvalitet'!$D$20,""),('Veje (ADT 5000-15000)'!$H36)*'Beregning af vandkvalitet'!$D$20))</f>
        <v/>
      </c>
      <c r="O32" s="262" t="str">
        <f>IF('Beregning af vandkvalitet'!$C$21="","",IF(ISERROR('Veje (ADT &gt; 15000)'!$H36),IF(ISNUMBER(Regnvand!$F36),(Regnvand!$F36)*'Beregning af vandkvalitet'!$D$21,""),('Veje (ADT &gt; 15000)'!$H36)*'Beregning af vandkvalitet'!$D$21))</f>
        <v/>
      </c>
      <c r="P32" s="139"/>
      <c r="Q32" s="262" t="str">
        <f>IF('Beregning af vandkvalitet'!$C$22="","",IF(ISERROR('P-pladser'!$H36),IF(ISNUMBER(Regnvand!$F36),(Regnvand!$F36)*'Beregning af vandkvalitet'!$D$22,""),('P-pladser'!$H36)*'Beregning af vandkvalitet'!$D$22))</f>
        <v/>
      </c>
      <c r="R32" s="262" t="str">
        <f>IF('Beregning af vandkvalitet'!$C$23="","",IF(ISERROR('P-pladser lastbiler'!$H36),IF(ISNUMBER(Regnvand!$F36),(Regnvand!$F36)*'Beregning af vandkvalitet'!$D$23,""),('P-pladser lastbiler'!$H36)*'Beregning af vandkvalitet'!$D$23))</f>
        <v/>
      </c>
      <c r="S32" s="139"/>
      <c r="T32" s="262" t="str">
        <f>IF('Beregning af vandkvalitet'!$C$24="","",IF(ISERROR(Industriområder!$H36),IF(ISNUMBER(Regnvand!$F36),(Regnvand!$F36)*'Beregning af vandkvalitet'!$D$24,""),(Industriområder!$H36)*'Beregning af vandkvalitet'!$D$24))</f>
        <v/>
      </c>
      <c r="U32" s="262" t="str">
        <f>IF('Beregning af vandkvalitet'!$C$25="","",IF(ISERROR(Oplagspladser_affaldssortering!$H36),IF(ISNUMBER(Regnvand!$F36),(Regnvand!$F36)*'Beregning af vandkvalitet'!$D$25,""),(Oplagspladser_affaldssortering!$H36)*'Beregning af vandkvalitet'!$D$25))</f>
        <v/>
      </c>
      <c r="V32" s="139"/>
      <c r="W32" s="265" t="str">
        <f>IF('Beregning af vandkvalitet'!$C$26="","",IF(ISERROR(Boligområder_lav!$H36),IF(ISNUMBER(Regnvand!$F36),(Regnvand!$F36)*'Beregning af vandkvalitet'!$D$26,""),(Boligområder_lav!$H36)*'Beregning af vandkvalitet'!$D$26))</f>
        <v/>
      </c>
      <c r="X32" s="262" t="str">
        <f>IF('Beregning af vandkvalitet'!$C$27="","",IF(ISERROR(Boligområder_høj!$H36),IF(ISNUMBER(Regnvand!$F36),(Regnvand!$F36)*'Beregning af vandkvalitet'!$D$27,""),(Boligområder_høj!$H36)*'Beregning af vandkvalitet'!$D$27))</f>
        <v/>
      </c>
      <c r="Y32" s="135"/>
      <c r="Z32" s="258">
        <f t="shared" si="0"/>
        <v>0</v>
      </c>
    </row>
    <row r="33" spans="1:26" x14ac:dyDescent="0.25">
      <c r="A33" s="140"/>
      <c r="Y33" s="135"/>
    </row>
    <row r="34" spans="1:26" x14ac:dyDescent="0.25">
      <c r="A34" s="138" t="s">
        <v>84</v>
      </c>
      <c r="Y34" s="135"/>
    </row>
    <row r="35" spans="1:26" x14ac:dyDescent="0.25">
      <c r="A35" s="139" t="s">
        <v>86</v>
      </c>
      <c r="C35" s="250" t="str">
        <f>IF('Beregning af vandkvalitet'!$C$11="","",IF(ISERROR(Haver_græsarealer!$H39),IF(ISNUMBER(Regnvand!$F39),(Regnvand!$F39)*'Beregning af vandkvalitet'!$D$11,""),(Haver_græsarealer!$H39)*'Beregning af vandkvalitet'!$D$11))</f>
        <v/>
      </c>
      <c r="D35" s="250" t="str">
        <f>IF('Beregning af vandkvalitet'!$C$12="","",IF(ISERROR('Centrale  bymiljøer'!$H39),IF(ISNUMBER(Regnvand!$F39),(Regnvand!$F39)*'Beregning af vandkvalitet'!$D$12,""),('Centrale  bymiljøer'!$H39)*'Beregning af vandkvalitet'!$D$12))</f>
        <v/>
      </c>
      <c r="E35" s="261" t="str">
        <f>IF('Beregning af vandkvalitet'!$C$13="","",IF(ISERROR(Kunstgræsbaner!$H44),IF(ISNUMBER(Regnvand!$F39),(Regnvand!$F39)*'Beregning af vandkvalitet'!$D$13,""),(Kunstgræsbaner!$H44)*'Beregning af vandkvalitet'!$D$13))</f>
        <v/>
      </c>
      <c r="G35" s="262" t="str">
        <f>IF('Beregning af vandkvalitet'!$C$14="","",IF(ISERROR('Grønne tage'!$H39),IF(ISNUMBER(Regnvand!$F39),(Regnvand!$F39)*'Beregning af vandkvalitet'!$D$14,""),('Grønne tage'!$H39)*'Beregning af vandkvalitet'!$D$14))</f>
        <v/>
      </c>
      <c r="H35" s="262" t="str">
        <f>IF('Beregning af vandkvalitet'!$C$15="","",IF(ISERROR('Tage med kobber'!$H39),IF(ISNUMBER(Regnvand!$F39),(Regnvand!$F39)*'Beregning af vandkvalitet'!$D$15,""),('Tage med kobber'!$H39)*'Beregning af vandkvalitet'!$D$15))</f>
        <v/>
      </c>
      <c r="I35" s="262" t="str">
        <f>IF('Beregning af vandkvalitet'!$C$16="","",IF(ISERROR('Tage med zink'!$H39),IF(ISNUMBER(Regnvand!$F39),(Regnvand!$F39)*'Beregning af vandkvalitet'!$D$16,""),('Tage med zink'!$H39)*'Beregning af vandkvalitet'!$D$16))</f>
        <v/>
      </c>
      <c r="J35" s="262" t="str">
        <f>IF('Beregning af vandkvalitet'!$C$17="","",IF(ISERROR('Tage af andre materialer'!$H39),IF(ISNUMBER(Regnvand!$F39),(Regnvand!$F39)*'Beregning af vandkvalitet'!$D$17,""),('Tage af andre materialer'!$H39)*'Beregning af vandkvalitet'!$D$17))</f>
        <v/>
      </c>
      <c r="L35" s="262" t="str">
        <f>IF('Beregning af vandkvalitet'!$C$18="","",IF(ISERROR('Veje (ADT &lt;500)'!$H39),IF(ISNUMBER(Regnvand!$F39),(Regnvand!$F39)*'Beregning af vandkvalitet'!$D$18,""),('Veje (ADT &lt;500)'!$H39)*'Beregning af vandkvalitet'!$D$18))</f>
        <v/>
      </c>
      <c r="M35" s="262" t="str">
        <f>IF('Beregning af vandkvalitet'!$C$19="","",IF(ISERROR('Veje (ADT 500-5000)'!$H39),IF(ISNUMBER(Regnvand!$F39),(Regnvand!$F39)*'Beregning af vandkvalitet'!$D$19,""),('Veje (ADT 500-5000)'!$H39)*'Beregning af vandkvalitet'!$D$19))</f>
        <v/>
      </c>
      <c r="N35" s="262" t="str">
        <f>IF('Beregning af vandkvalitet'!$C$20="","",IF(ISERROR('Veje (ADT 5000-15000)'!$H39),IF(ISNUMBER(Regnvand!$F39),(Regnvand!$F39)*'Beregning af vandkvalitet'!$D$20,""),('Veje (ADT 5000-15000)'!$H39)*'Beregning af vandkvalitet'!$D$20))</f>
        <v/>
      </c>
      <c r="O35" s="262" t="str">
        <f>IF('Beregning af vandkvalitet'!$C$21="","",IF(ISERROR('Veje (ADT &gt; 15000)'!$H39),IF(ISNUMBER(Regnvand!$F39),(Regnvand!$F39)*'Beregning af vandkvalitet'!$D$21,""),('Veje (ADT &gt; 15000)'!$H39)*'Beregning af vandkvalitet'!$D$21))</f>
        <v/>
      </c>
      <c r="P35" s="139"/>
      <c r="Q35" s="262" t="str">
        <f>IF('Beregning af vandkvalitet'!$C$22="","",IF(ISERROR('P-pladser'!$H39),IF(ISNUMBER(Regnvand!$F39),(Regnvand!$F39)*'Beregning af vandkvalitet'!$D$22,""),('P-pladser'!$H39)*'Beregning af vandkvalitet'!$D$22))</f>
        <v/>
      </c>
      <c r="R35" s="262" t="str">
        <f>IF('Beregning af vandkvalitet'!$C$23="","",IF(ISERROR('P-pladser lastbiler'!$H39),IF(ISNUMBER(Regnvand!$F39),(Regnvand!$F39)*'Beregning af vandkvalitet'!$D$23,""),('P-pladser lastbiler'!$H39)*'Beregning af vandkvalitet'!$D$23))</f>
        <v/>
      </c>
      <c r="S35" s="139"/>
      <c r="T35" s="262" t="str">
        <f>IF('Beregning af vandkvalitet'!$C$24="","",IF(ISERROR(Industriområder!$H39),IF(ISNUMBER(Regnvand!$F39),(Regnvand!$F39)*'Beregning af vandkvalitet'!$D$24,""),(Industriområder!$H39)*'Beregning af vandkvalitet'!$D$24))</f>
        <v/>
      </c>
      <c r="U35" s="262" t="str">
        <f>IF('Beregning af vandkvalitet'!$C$25="","",IF(ISERROR(Oplagspladser_affaldssortering!$H39),IF(ISNUMBER(Regnvand!$F39),(Regnvand!$F39)*'Beregning af vandkvalitet'!$D$25,""),(Oplagspladser_affaldssortering!$H39)*'Beregning af vandkvalitet'!$D$25))</f>
        <v/>
      </c>
      <c r="V35" s="139"/>
      <c r="W35" s="265" t="str">
        <f>IF('Beregning af vandkvalitet'!$C$26="","",IF(ISERROR(Boligområder_lav!$H39),IF(ISNUMBER(Regnvand!$F39),(Regnvand!$F39)*'Beregning af vandkvalitet'!$D$26,""),(Boligområder_lav!$H39)*'Beregning af vandkvalitet'!$D$26))</f>
        <v/>
      </c>
      <c r="X35" s="262" t="str">
        <f>IF('Beregning af vandkvalitet'!$C$27="","",IF(ISERROR(Boligområder_høj!$H39),IF(ISNUMBER(Regnvand!$F39),(Regnvand!$F39)*'Beregning af vandkvalitet'!$D$27,""),(Boligområder_høj!$H39)*'Beregning af vandkvalitet'!$D$27))</f>
        <v/>
      </c>
      <c r="Y35" s="135"/>
      <c r="Z35" s="258">
        <f t="shared" si="0"/>
        <v>0</v>
      </c>
    </row>
    <row r="36" spans="1:26" x14ac:dyDescent="0.25">
      <c r="A36" s="139" t="s">
        <v>88</v>
      </c>
      <c r="C36" s="250" t="str">
        <f>IF('Beregning af vandkvalitet'!$C$11="","",IF(ISERROR(Haver_græsarealer!$H40),IF(ISNUMBER(Regnvand!$F40),(Regnvand!$F40)*'Beregning af vandkvalitet'!$D$11,""),(Haver_græsarealer!$H40)*'Beregning af vandkvalitet'!$D$11))</f>
        <v/>
      </c>
      <c r="D36" s="250" t="str">
        <f>IF('Beregning af vandkvalitet'!$C$12="","",IF(ISERROR('Centrale  bymiljøer'!$H40),IF(ISNUMBER(Regnvand!$F40),(Regnvand!$F40)*'Beregning af vandkvalitet'!$D$12,""),('Centrale  bymiljøer'!$H40)*'Beregning af vandkvalitet'!$D$12))</f>
        <v/>
      </c>
      <c r="E36" s="261" t="str">
        <f>IF('Beregning af vandkvalitet'!$C$13="","",IF(ISERROR(Kunstgræsbaner!$H45),IF(ISNUMBER(Regnvand!$F40),(Regnvand!$F40)*'Beregning af vandkvalitet'!$D$13,""),(Kunstgræsbaner!$H45)*'Beregning af vandkvalitet'!$D$13))</f>
        <v/>
      </c>
      <c r="G36" s="262" t="str">
        <f>IF('Beregning af vandkvalitet'!$C$14="","",IF(ISERROR('Grønne tage'!$H40),IF(ISNUMBER(Regnvand!$F40),(Regnvand!$F40)*'Beregning af vandkvalitet'!$D$14,""),('Grønne tage'!$H40)*'Beregning af vandkvalitet'!$D$14))</f>
        <v/>
      </c>
      <c r="H36" s="262" t="str">
        <f>IF('Beregning af vandkvalitet'!$C$15="","",IF(ISERROR('Tage med kobber'!$H40),IF(ISNUMBER(Regnvand!$F40),(Regnvand!$F40)*'Beregning af vandkvalitet'!$D$15,""),('Tage med kobber'!$H40)*'Beregning af vandkvalitet'!$D$15))</f>
        <v/>
      </c>
      <c r="I36" s="262" t="str">
        <f>IF('Beregning af vandkvalitet'!$C$16="","",IF(ISERROR('Tage med zink'!$H40),IF(ISNUMBER(Regnvand!$F40),(Regnvand!$F40)*'Beregning af vandkvalitet'!$D$16,""),('Tage med zink'!$H40)*'Beregning af vandkvalitet'!$D$16))</f>
        <v/>
      </c>
      <c r="J36" s="262" t="str">
        <f>IF('Beregning af vandkvalitet'!$C$17="","",IF(ISERROR('Tage af andre materialer'!$H40),IF(ISNUMBER(Regnvand!$F40),(Regnvand!$F40)*'Beregning af vandkvalitet'!$D$17,""),('Tage af andre materialer'!$H40)*'Beregning af vandkvalitet'!$D$17))</f>
        <v/>
      </c>
      <c r="L36" s="262" t="str">
        <f>IF('Beregning af vandkvalitet'!$C$18="","",IF(ISERROR('Veje (ADT &lt;500)'!$H40),IF(ISNUMBER(Regnvand!$F40),(Regnvand!$F40)*'Beregning af vandkvalitet'!$D$18,""),('Veje (ADT &lt;500)'!$H40)*'Beregning af vandkvalitet'!$D$18))</f>
        <v/>
      </c>
      <c r="M36" s="262" t="str">
        <f>IF('Beregning af vandkvalitet'!$C$19="","",IF(ISERROR('Veje (ADT 500-5000)'!$H40),IF(ISNUMBER(Regnvand!$F40),(Regnvand!$F40)*'Beregning af vandkvalitet'!$D$19,""),('Veje (ADT 500-5000)'!$H40)*'Beregning af vandkvalitet'!$D$19))</f>
        <v/>
      </c>
      <c r="N36" s="262" t="str">
        <f>IF('Beregning af vandkvalitet'!$C$20="","",IF(ISERROR('Veje (ADT 5000-15000)'!$H40),IF(ISNUMBER(Regnvand!$F40),(Regnvand!$F40)*'Beregning af vandkvalitet'!$D$20,""),('Veje (ADT 5000-15000)'!$H40)*'Beregning af vandkvalitet'!$D$20))</f>
        <v/>
      </c>
      <c r="O36" s="262" t="str">
        <f>IF('Beregning af vandkvalitet'!$C$21="","",IF(ISERROR('Veje (ADT &gt; 15000)'!$H40),IF(ISNUMBER(Regnvand!$F40),(Regnvand!$F40)*'Beregning af vandkvalitet'!$D$21,""),('Veje (ADT &gt; 15000)'!$H40)*'Beregning af vandkvalitet'!$D$21))</f>
        <v/>
      </c>
      <c r="P36" s="139"/>
      <c r="Q36" s="262" t="str">
        <f>IF('Beregning af vandkvalitet'!$C$22="","",IF(ISERROR('P-pladser'!$H40),IF(ISNUMBER(Regnvand!$F40),(Regnvand!$F40)*'Beregning af vandkvalitet'!$D$22,""),('P-pladser'!$H40)*'Beregning af vandkvalitet'!$D$22))</f>
        <v/>
      </c>
      <c r="R36" s="262" t="str">
        <f>IF('Beregning af vandkvalitet'!$C$23="","",IF(ISERROR('P-pladser lastbiler'!$H40),IF(ISNUMBER(Regnvand!$F40),(Regnvand!$F40)*'Beregning af vandkvalitet'!$D$23,""),('P-pladser lastbiler'!$H40)*'Beregning af vandkvalitet'!$D$23))</f>
        <v/>
      </c>
      <c r="S36" s="139"/>
      <c r="T36" s="262" t="str">
        <f>IF('Beregning af vandkvalitet'!$C$24="","",IF(ISERROR(Industriområder!$H40),IF(ISNUMBER(Regnvand!$F40),(Regnvand!$F40)*'Beregning af vandkvalitet'!$D$24,""),(Industriområder!$H40)*'Beregning af vandkvalitet'!$D$24))</f>
        <v/>
      </c>
      <c r="U36" s="262" t="str">
        <f>IF('Beregning af vandkvalitet'!$C$25="","",IF(ISERROR(Oplagspladser_affaldssortering!$H40),IF(ISNUMBER(Regnvand!$F40),(Regnvand!$F40)*'Beregning af vandkvalitet'!$D$25,""),(Oplagspladser_affaldssortering!$H40)*'Beregning af vandkvalitet'!$D$25))</f>
        <v/>
      </c>
      <c r="V36" s="139"/>
      <c r="W36" s="265" t="str">
        <f>IF('Beregning af vandkvalitet'!$C$26="","",IF(ISERROR(Boligområder_lav!$H40),IF(ISNUMBER(Regnvand!$F40),(Regnvand!$F40)*'Beregning af vandkvalitet'!$D$26,""),(Boligområder_lav!$H40)*'Beregning af vandkvalitet'!$D$26))</f>
        <v/>
      </c>
      <c r="X36" s="262" t="str">
        <f>IF('Beregning af vandkvalitet'!$C$27="","",IF(ISERROR(Boligområder_høj!$H40),IF(ISNUMBER(Regnvand!$F40),(Regnvand!$F40)*'Beregning af vandkvalitet'!$D$27,""),(Boligområder_høj!$H40)*'Beregning af vandkvalitet'!$D$27))</f>
        <v/>
      </c>
      <c r="Y36" s="135"/>
      <c r="Z36" s="258">
        <f t="shared" si="0"/>
        <v>0</v>
      </c>
    </row>
    <row r="37" spans="1:26" x14ac:dyDescent="0.25">
      <c r="A37" s="139" t="s">
        <v>89</v>
      </c>
      <c r="C37" s="250" t="str">
        <f>IF('Beregning af vandkvalitet'!$C$11="","",IF(ISERROR(Haver_græsarealer!$H41),IF(ISNUMBER(Regnvand!$F41),(Regnvand!$F41)*'Beregning af vandkvalitet'!$D$11,""),(Haver_græsarealer!$H41)*'Beregning af vandkvalitet'!$D$11))</f>
        <v/>
      </c>
      <c r="D37" s="250" t="str">
        <f>IF('Beregning af vandkvalitet'!$C$12="","",IF(ISERROR('Centrale  bymiljøer'!$H41),IF(ISNUMBER(Regnvand!$F41),(Regnvand!$F41)*'Beregning af vandkvalitet'!$D$12,""),('Centrale  bymiljøer'!$H41)*'Beregning af vandkvalitet'!$D$12))</f>
        <v/>
      </c>
      <c r="E37" s="261" t="str">
        <f>IF('Beregning af vandkvalitet'!$C$13="","",IF(ISERROR(Kunstgræsbaner!$H46),IF(ISNUMBER(Regnvand!$F41),(Regnvand!$F41)*'Beregning af vandkvalitet'!$D$13,""),(Kunstgræsbaner!$H46)*'Beregning af vandkvalitet'!$D$13))</f>
        <v/>
      </c>
      <c r="G37" s="262" t="str">
        <f>IF('Beregning af vandkvalitet'!$C$14="","",IF(ISERROR('Grønne tage'!$H41),IF(ISNUMBER(Regnvand!$F41),(Regnvand!$F41)*'Beregning af vandkvalitet'!$D$14,""),('Grønne tage'!$H41)*'Beregning af vandkvalitet'!$D$14))</f>
        <v/>
      </c>
      <c r="H37" s="262" t="str">
        <f>IF('Beregning af vandkvalitet'!$C$15="","",IF(ISERROR('Tage med kobber'!$H41),IF(ISNUMBER(Regnvand!$F41),(Regnvand!$F41)*'Beregning af vandkvalitet'!$D$15,""),('Tage med kobber'!$H41)*'Beregning af vandkvalitet'!$D$15))</f>
        <v/>
      </c>
      <c r="I37" s="262" t="str">
        <f>IF('Beregning af vandkvalitet'!$C$16="","",IF(ISERROR('Tage med zink'!$H41),IF(ISNUMBER(Regnvand!$F41),(Regnvand!$F41)*'Beregning af vandkvalitet'!$D$16,""),('Tage med zink'!$H41)*'Beregning af vandkvalitet'!$D$16))</f>
        <v/>
      </c>
      <c r="J37" s="262" t="str">
        <f>IF('Beregning af vandkvalitet'!$C$17="","",IF(ISERROR('Tage af andre materialer'!$H41),IF(ISNUMBER(Regnvand!$F41),(Regnvand!$F41)*'Beregning af vandkvalitet'!$D$17,""),('Tage af andre materialer'!$H41)*'Beregning af vandkvalitet'!$D$17))</f>
        <v/>
      </c>
      <c r="L37" s="262" t="str">
        <f>IF('Beregning af vandkvalitet'!$C$18="","",IF(ISERROR('Veje (ADT &lt;500)'!$H41),IF(ISNUMBER(Regnvand!$F41),(Regnvand!$F41)*'Beregning af vandkvalitet'!$D$18,""),('Veje (ADT &lt;500)'!$H41)*'Beregning af vandkvalitet'!$D$18))</f>
        <v/>
      </c>
      <c r="M37" s="262" t="str">
        <f>IF('Beregning af vandkvalitet'!$C$19="","",IF(ISERROR('Veje (ADT 500-5000)'!$H41),IF(ISNUMBER(Regnvand!$F41),(Regnvand!$F41)*'Beregning af vandkvalitet'!$D$19,""),('Veje (ADT 500-5000)'!$H41)*'Beregning af vandkvalitet'!$D$19))</f>
        <v/>
      </c>
      <c r="N37" s="262" t="str">
        <f>IF('Beregning af vandkvalitet'!$C$20="","",IF(ISERROR('Veje (ADT 5000-15000)'!$H41),IF(ISNUMBER(Regnvand!$F41),(Regnvand!$F41)*'Beregning af vandkvalitet'!$D$20,""),('Veje (ADT 5000-15000)'!$H41)*'Beregning af vandkvalitet'!$D$20))</f>
        <v/>
      </c>
      <c r="O37" s="262" t="str">
        <f>IF('Beregning af vandkvalitet'!$C$21="","",IF(ISERROR('Veje (ADT &gt; 15000)'!$H41),IF(ISNUMBER(Regnvand!$F41),(Regnvand!$F41)*'Beregning af vandkvalitet'!$D$21,""),('Veje (ADT &gt; 15000)'!$H41)*'Beregning af vandkvalitet'!$D$21))</f>
        <v/>
      </c>
      <c r="P37" s="139"/>
      <c r="Q37" s="262" t="str">
        <f>IF('Beregning af vandkvalitet'!$C$22="","",IF(ISERROR('P-pladser'!$H41),IF(ISNUMBER(Regnvand!$F41),(Regnvand!$F41)*'Beregning af vandkvalitet'!$D$22,""),('P-pladser'!$H41)*'Beregning af vandkvalitet'!$D$22))</f>
        <v/>
      </c>
      <c r="R37" s="262" t="str">
        <f>IF('Beregning af vandkvalitet'!$C$23="","",IF(ISERROR('P-pladser lastbiler'!$H41),IF(ISNUMBER(Regnvand!$F41),(Regnvand!$F41)*'Beregning af vandkvalitet'!$D$23,""),('P-pladser lastbiler'!$H41)*'Beregning af vandkvalitet'!$D$23))</f>
        <v/>
      </c>
      <c r="S37" s="139"/>
      <c r="T37" s="262" t="str">
        <f>IF('Beregning af vandkvalitet'!$C$24="","",IF(ISERROR(Industriområder!$H41),IF(ISNUMBER(Regnvand!$F41),(Regnvand!$F41)*'Beregning af vandkvalitet'!$D$24,""),(Industriområder!$H41)*'Beregning af vandkvalitet'!$D$24))</f>
        <v/>
      </c>
      <c r="U37" s="262" t="str">
        <f>IF('Beregning af vandkvalitet'!$C$25="","",IF(ISERROR(Oplagspladser_affaldssortering!$H41),IF(ISNUMBER(Regnvand!$F41),(Regnvand!$F41)*'Beregning af vandkvalitet'!$D$25,""),(Oplagspladser_affaldssortering!$H41)*'Beregning af vandkvalitet'!$D$25))</f>
        <v/>
      </c>
      <c r="V37" s="139"/>
      <c r="W37" s="265" t="str">
        <f>IF('Beregning af vandkvalitet'!$C$26="","",IF(ISERROR(Boligområder_lav!$H41),IF(ISNUMBER(Regnvand!$F41),(Regnvand!$F41)*'Beregning af vandkvalitet'!$D$26,""),(Boligområder_lav!$H41)*'Beregning af vandkvalitet'!$D$26))</f>
        <v/>
      </c>
      <c r="X37" s="262" t="str">
        <f>IF('Beregning af vandkvalitet'!$C$27="","",IF(ISERROR(Boligområder_høj!$H41),IF(ISNUMBER(Regnvand!$F41),(Regnvand!$F41)*'Beregning af vandkvalitet'!$D$27,""),(Boligområder_høj!$H41)*'Beregning af vandkvalitet'!$D$27))</f>
        <v/>
      </c>
      <c r="Y37" s="135"/>
      <c r="Z37" s="258">
        <f t="shared" si="0"/>
        <v>0</v>
      </c>
    </row>
    <row r="38" spans="1:26" x14ac:dyDescent="0.25">
      <c r="A38" s="139" t="s">
        <v>90</v>
      </c>
      <c r="C38" s="250" t="str">
        <f>IF('Beregning af vandkvalitet'!$C$11="","",IF(ISERROR(Haver_græsarealer!$H42),IF(ISNUMBER(Regnvand!$F42),(Regnvand!$F42)*'Beregning af vandkvalitet'!$D$11,""),(Haver_græsarealer!$H42)*'Beregning af vandkvalitet'!$D$11))</f>
        <v/>
      </c>
      <c r="D38" s="250" t="str">
        <f>IF('Beregning af vandkvalitet'!$C$12="","",IF(ISERROR('Centrale  bymiljøer'!$H42),IF(ISNUMBER(Regnvand!$F42),(Regnvand!$F42)*'Beregning af vandkvalitet'!$D$12,""),('Centrale  bymiljøer'!$H42)*'Beregning af vandkvalitet'!$D$12))</f>
        <v/>
      </c>
      <c r="E38" s="261" t="str">
        <f>IF('Beregning af vandkvalitet'!$C$13="","",IF(ISERROR(Kunstgræsbaner!$H47),IF(ISNUMBER(Regnvand!$F42),(Regnvand!$F42)*'Beregning af vandkvalitet'!$D$13,""),(Kunstgræsbaner!$H47)*'Beregning af vandkvalitet'!$D$13))</f>
        <v/>
      </c>
      <c r="G38" s="262" t="str">
        <f>IF('Beregning af vandkvalitet'!$C$14="","",IF(ISERROR('Grønne tage'!$H42),IF(ISNUMBER(Regnvand!$F42),(Regnvand!$F42)*'Beregning af vandkvalitet'!$D$14,""),('Grønne tage'!$H42)*'Beregning af vandkvalitet'!$D$14))</f>
        <v/>
      </c>
      <c r="H38" s="262" t="str">
        <f>IF('Beregning af vandkvalitet'!$C$15="","",IF(ISERROR('Tage med kobber'!$H42),IF(ISNUMBER(Regnvand!$F42),(Regnvand!$F42)*'Beregning af vandkvalitet'!$D$15,""),('Tage med kobber'!$H42)*'Beregning af vandkvalitet'!$D$15))</f>
        <v/>
      </c>
      <c r="I38" s="262" t="str">
        <f>IF('Beregning af vandkvalitet'!$C$16="","",IF(ISERROR('Tage med zink'!$H42),IF(ISNUMBER(Regnvand!$F42),(Regnvand!$F42)*'Beregning af vandkvalitet'!$D$16,""),('Tage med zink'!$H42)*'Beregning af vandkvalitet'!$D$16))</f>
        <v/>
      </c>
      <c r="J38" s="262" t="str">
        <f>IF('Beregning af vandkvalitet'!$C$17="","",IF(ISERROR('Tage af andre materialer'!$H42),IF(ISNUMBER(Regnvand!$F42),(Regnvand!$F42)*'Beregning af vandkvalitet'!$D$17,""),('Tage af andre materialer'!$H42)*'Beregning af vandkvalitet'!$D$17))</f>
        <v/>
      </c>
      <c r="L38" s="262" t="str">
        <f>IF('Beregning af vandkvalitet'!$C$18="","",IF(ISERROR('Veje (ADT &lt;500)'!$H42),IF(ISNUMBER(Regnvand!$F42),(Regnvand!$F42)*'Beregning af vandkvalitet'!$D$18,""),('Veje (ADT &lt;500)'!$H42)*'Beregning af vandkvalitet'!$D$18))</f>
        <v/>
      </c>
      <c r="M38" s="262" t="str">
        <f>IF('Beregning af vandkvalitet'!$C$19="","",IF(ISERROR('Veje (ADT 500-5000)'!$H42),IF(ISNUMBER(Regnvand!$F42),(Regnvand!$F42)*'Beregning af vandkvalitet'!$D$19,""),('Veje (ADT 500-5000)'!$H42)*'Beregning af vandkvalitet'!$D$19))</f>
        <v/>
      </c>
      <c r="N38" s="262" t="str">
        <f>IF('Beregning af vandkvalitet'!$C$20="","",IF(ISERROR('Veje (ADT 5000-15000)'!$H42),IF(ISNUMBER(Regnvand!$F42),(Regnvand!$F42)*'Beregning af vandkvalitet'!$D$20,""),('Veje (ADT 5000-15000)'!$H42)*'Beregning af vandkvalitet'!$D$20))</f>
        <v/>
      </c>
      <c r="O38" s="262" t="str">
        <f>IF('Beregning af vandkvalitet'!$C$21="","",IF(ISERROR('Veje (ADT &gt; 15000)'!$H42),IF(ISNUMBER(Regnvand!$F42),(Regnvand!$F42)*'Beregning af vandkvalitet'!$D$21,""),('Veje (ADT &gt; 15000)'!$H42)*'Beregning af vandkvalitet'!$D$21))</f>
        <v/>
      </c>
      <c r="P38" s="139"/>
      <c r="Q38" s="262" t="str">
        <f>IF('Beregning af vandkvalitet'!$C$22="","",IF(ISERROR('P-pladser'!$H42),IF(ISNUMBER(Regnvand!$F42),(Regnvand!$F42)*'Beregning af vandkvalitet'!$D$22,""),('P-pladser'!$H42)*'Beregning af vandkvalitet'!$D$22))</f>
        <v/>
      </c>
      <c r="R38" s="262" t="str">
        <f>IF('Beregning af vandkvalitet'!$C$23="","",IF(ISERROR('P-pladser lastbiler'!$H42),IF(ISNUMBER(Regnvand!$F42),(Regnvand!$F42)*'Beregning af vandkvalitet'!$D$23,""),('P-pladser lastbiler'!$H42)*'Beregning af vandkvalitet'!$D$23))</f>
        <v/>
      </c>
      <c r="S38" s="139"/>
      <c r="T38" s="262" t="str">
        <f>IF('Beregning af vandkvalitet'!$C$24="","",IF(ISERROR(Industriområder!$H42),IF(ISNUMBER(Regnvand!$F42),(Regnvand!$F42)*'Beregning af vandkvalitet'!$D$24,""),(Industriområder!$H42)*'Beregning af vandkvalitet'!$D$24))</f>
        <v/>
      </c>
      <c r="U38" s="262" t="str">
        <f>IF('Beregning af vandkvalitet'!$C$25="","",IF(ISERROR(Oplagspladser_affaldssortering!$H42),IF(ISNUMBER(Regnvand!$F42),(Regnvand!$F42)*'Beregning af vandkvalitet'!$D$25,""),(Oplagspladser_affaldssortering!$H42)*'Beregning af vandkvalitet'!$D$25))</f>
        <v/>
      </c>
      <c r="V38" s="139"/>
      <c r="W38" s="265" t="str">
        <f>IF('Beregning af vandkvalitet'!$C$26="","",IF(ISERROR(Boligområder_lav!$H42),IF(ISNUMBER(Regnvand!$F42),(Regnvand!$F42)*'Beregning af vandkvalitet'!$D$26,""),(Boligområder_lav!$H42)*'Beregning af vandkvalitet'!$D$26))</f>
        <v/>
      </c>
      <c r="X38" s="262" t="str">
        <f>IF('Beregning af vandkvalitet'!$C$27="","",IF(ISERROR(Boligområder_høj!$H42),IF(ISNUMBER(Regnvand!$F42),(Regnvand!$F42)*'Beregning af vandkvalitet'!$D$27,""),(Boligområder_høj!$H42)*'Beregning af vandkvalitet'!$D$27))</f>
        <v/>
      </c>
      <c r="Y38" s="135"/>
      <c r="Z38" s="258">
        <f t="shared" si="0"/>
        <v>0</v>
      </c>
    </row>
    <row r="39" spans="1:26" x14ac:dyDescent="0.25">
      <c r="A39" s="139"/>
      <c r="Y39" s="135"/>
    </row>
    <row r="40" spans="1:26" x14ac:dyDescent="0.25">
      <c r="A40" s="138" t="s">
        <v>91</v>
      </c>
      <c r="Y40" s="135"/>
    </row>
    <row r="41" spans="1:26" x14ac:dyDescent="0.25">
      <c r="A41" s="139" t="s">
        <v>92</v>
      </c>
      <c r="C41" s="250" t="str">
        <f>IF('Beregning af vandkvalitet'!$C$11="","",IF(ISERROR(Haver_græsarealer!$H45),IF(ISNUMBER(Regnvand!$F45),(Regnvand!$F45)*'Beregning af vandkvalitet'!$D$11,""),(Haver_græsarealer!$H45)*'Beregning af vandkvalitet'!$D$11))</f>
        <v/>
      </c>
      <c r="D41" s="250" t="str">
        <f>IF('Beregning af vandkvalitet'!$C$12="","",IF(ISERROR('Centrale  bymiljøer'!$H45),IF(ISNUMBER(Regnvand!$F45),(Regnvand!$F45)*'Beregning af vandkvalitet'!$D$12,""),('Centrale  bymiljøer'!$H45)*'Beregning af vandkvalitet'!$D$12))</f>
        <v/>
      </c>
      <c r="E41" s="261" t="str">
        <f>IF('Beregning af vandkvalitet'!$C$13="","",IF(ISERROR(Kunstgræsbaner!$H50),IF(ISNUMBER(Regnvand!$F45),(Regnvand!$F45)*'Beregning af vandkvalitet'!$D$13,""),(Kunstgræsbaner!$H50)*'Beregning af vandkvalitet'!$D$13))</f>
        <v/>
      </c>
      <c r="G41" s="262" t="str">
        <f>IF('Beregning af vandkvalitet'!$C$14="","",IF(ISERROR('Grønne tage'!$H45),IF(ISNUMBER(Regnvand!$F45),(Regnvand!$F45)*'Beregning af vandkvalitet'!$D$14,""),('Grønne tage'!$H45)*'Beregning af vandkvalitet'!$D$14))</f>
        <v/>
      </c>
      <c r="H41" s="262" t="str">
        <f>IF('Beregning af vandkvalitet'!$C$15="","",IF(ISERROR('Tage med kobber'!$H45),IF(ISNUMBER(Regnvand!$F45),(Regnvand!$F45)*'Beregning af vandkvalitet'!$D$15,""),('Tage med kobber'!$H45)*'Beregning af vandkvalitet'!$D$15))</f>
        <v/>
      </c>
      <c r="I41" s="262" t="str">
        <f>IF('Beregning af vandkvalitet'!$C$16="","",IF(ISERROR('Tage med zink'!$H45),IF(ISNUMBER(Regnvand!$F45),(Regnvand!$F45)*'Beregning af vandkvalitet'!$D$16,""),('Tage med zink'!$H45)*'Beregning af vandkvalitet'!$D$16))</f>
        <v/>
      </c>
      <c r="J41" s="262" t="str">
        <f>IF('Beregning af vandkvalitet'!$C$17="","",IF(ISERROR('Tage af andre materialer'!$H45),IF(ISNUMBER(Regnvand!$F45),(Regnvand!$F45)*'Beregning af vandkvalitet'!$D$17,""),('Tage af andre materialer'!$H45)*'Beregning af vandkvalitet'!$D$17))</f>
        <v/>
      </c>
      <c r="L41" s="262" t="str">
        <f>IF('Beregning af vandkvalitet'!$C$18="","",IF(ISERROR('Veje (ADT &lt;500)'!$H45),IF(ISNUMBER(Regnvand!$F45),(Regnvand!$F45)*'Beregning af vandkvalitet'!$D$18,""),('Veje (ADT &lt;500)'!$H45)*'Beregning af vandkvalitet'!$D$18))</f>
        <v/>
      </c>
      <c r="M41" s="262" t="str">
        <f>IF('Beregning af vandkvalitet'!$C$19="","",IF(ISERROR('Veje (ADT 500-5000)'!$H45),IF(ISNUMBER(Regnvand!$F45),(Regnvand!$F45)*'Beregning af vandkvalitet'!$D$19,""),('Veje (ADT 500-5000)'!$H45)*'Beregning af vandkvalitet'!$D$19))</f>
        <v/>
      </c>
      <c r="N41" s="262" t="str">
        <f>IF('Beregning af vandkvalitet'!$C$20="","",IF(ISERROR('Veje (ADT 5000-15000)'!$H45),IF(ISNUMBER(Regnvand!$F45),(Regnvand!$F45)*'Beregning af vandkvalitet'!$D$20,""),('Veje (ADT 5000-15000)'!$H45)*'Beregning af vandkvalitet'!$D$20))</f>
        <v/>
      </c>
      <c r="O41" s="262" t="str">
        <f>IF('Beregning af vandkvalitet'!$C$21="","",IF(ISERROR('Veje (ADT &gt; 15000)'!$H45),IF(ISNUMBER(Regnvand!$F45),(Regnvand!$F45)*'Beregning af vandkvalitet'!$D$21,""),('Veje (ADT &gt; 15000)'!$H45)*'Beregning af vandkvalitet'!$D$21))</f>
        <v/>
      </c>
      <c r="P41" s="139"/>
      <c r="Q41" s="262" t="str">
        <f>IF('Beregning af vandkvalitet'!$C$22="","",IF(ISERROR('P-pladser'!$H45),IF(ISNUMBER(Regnvand!$F45),(Regnvand!$F45)*'Beregning af vandkvalitet'!$D$22,""),('P-pladser'!$H45)*'Beregning af vandkvalitet'!$D$22))</f>
        <v/>
      </c>
      <c r="R41" s="262" t="str">
        <f>IF('Beregning af vandkvalitet'!$C$23="","",IF(ISERROR('P-pladser lastbiler'!$H45),IF(ISNUMBER(Regnvand!$F45),(Regnvand!$F45)*'Beregning af vandkvalitet'!$D$23,""),('P-pladser lastbiler'!$H45)*'Beregning af vandkvalitet'!$D$23))</f>
        <v/>
      </c>
      <c r="S41" s="139"/>
      <c r="T41" s="262" t="str">
        <f>IF('Beregning af vandkvalitet'!$C$24="","",IF(ISERROR(Industriområder!$H45),IF(ISNUMBER(Regnvand!$F45),(Regnvand!$F45)*'Beregning af vandkvalitet'!$D$24,""),(Industriområder!$H45)*'Beregning af vandkvalitet'!$D$24))</f>
        <v/>
      </c>
      <c r="U41" s="262" t="str">
        <f>IF('Beregning af vandkvalitet'!$C$25="","",IF(ISERROR(Oplagspladser_affaldssortering!$H45),IF(ISNUMBER(Regnvand!$F45),(Regnvand!$F45)*'Beregning af vandkvalitet'!$D$25,""),(Oplagspladser_affaldssortering!$H45)*'Beregning af vandkvalitet'!$D$25))</f>
        <v/>
      </c>
      <c r="V41" s="139"/>
      <c r="W41" s="265" t="str">
        <f>IF('Beregning af vandkvalitet'!$C$26="","",IF(ISERROR(Boligområder_lav!$H45),IF(ISNUMBER(Regnvand!$F45),(Regnvand!$F45)*'Beregning af vandkvalitet'!$D$26,""),(Boligområder_lav!$H45)*'Beregning af vandkvalitet'!$D$26))</f>
        <v/>
      </c>
      <c r="X41" s="262" t="str">
        <f>IF('Beregning af vandkvalitet'!$C$27="","",IF(ISERROR(Boligområder_høj!$H45),IF(ISNUMBER(Regnvand!$F45),(Regnvand!$F45)*'Beregning af vandkvalitet'!$D$27,""),(Boligområder_høj!$H45)*'Beregning af vandkvalitet'!$D$27))</f>
        <v/>
      </c>
      <c r="Y41" s="135"/>
      <c r="Z41" s="258">
        <f t="shared" si="0"/>
        <v>0</v>
      </c>
    </row>
    <row r="42" spans="1:26" x14ac:dyDescent="0.25">
      <c r="A42" s="139"/>
      <c r="Y42" s="135"/>
    </row>
    <row r="43" spans="1:26" x14ac:dyDescent="0.25">
      <c r="A43" s="138" t="s">
        <v>93</v>
      </c>
      <c r="Y43" s="135"/>
    </row>
    <row r="44" spans="1:26" x14ac:dyDescent="0.25">
      <c r="A44" s="139" t="s">
        <v>95</v>
      </c>
      <c r="C44" s="250" t="str">
        <f>IF('Beregning af vandkvalitet'!$C$11="","",IF(ISERROR(Haver_græsarealer!$H48),IF(ISNUMBER(Regnvand!$F48),(Regnvand!$F48)*'Beregning af vandkvalitet'!$D$11,""),(Haver_græsarealer!$H48)*'Beregning af vandkvalitet'!$D$11))</f>
        <v/>
      </c>
      <c r="D44" s="250" t="str">
        <f>IF('Beregning af vandkvalitet'!$C$12="","",IF(ISERROR('Centrale  bymiljøer'!$H48),IF(ISNUMBER(Regnvand!$F48),(Regnvand!$F48)*'Beregning af vandkvalitet'!$D$12,""),('Centrale  bymiljøer'!$H48)*'Beregning af vandkvalitet'!$D$12))</f>
        <v/>
      </c>
      <c r="E44" s="261" t="str">
        <f>IF('Beregning af vandkvalitet'!$C$13="","",IF(ISERROR(Kunstgræsbaner!$H53),IF(ISNUMBER(Regnvand!$F48),(Regnvand!$F48)*'Beregning af vandkvalitet'!$D$13,""),(Kunstgræsbaner!$H53)*'Beregning af vandkvalitet'!$D$13))</f>
        <v/>
      </c>
      <c r="G44" s="262" t="str">
        <f>IF('Beregning af vandkvalitet'!$C$14="","",IF(ISERROR('Grønne tage'!$H48),IF(ISNUMBER(Regnvand!$F48),(Regnvand!$F48)*'Beregning af vandkvalitet'!$D$14,""),('Grønne tage'!$H48)*'Beregning af vandkvalitet'!$D$14))</f>
        <v/>
      </c>
      <c r="H44" s="262" t="str">
        <f>IF('Beregning af vandkvalitet'!$C$15="","",IF(ISERROR('Tage med kobber'!$H48),IF(ISNUMBER(Regnvand!$F48),(Regnvand!$F48)*'Beregning af vandkvalitet'!$D$15,""),('Tage med kobber'!$H48)*'Beregning af vandkvalitet'!$D$15))</f>
        <v/>
      </c>
      <c r="I44" s="262" t="str">
        <f>IF('Beregning af vandkvalitet'!$C$16="","",IF(ISERROR('Tage med zink'!$H48),IF(ISNUMBER(Regnvand!$F48),(Regnvand!$F48)*'Beregning af vandkvalitet'!$D$16,""),('Tage med zink'!$H48)*'Beregning af vandkvalitet'!$D$16))</f>
        <v/>
      </c>
      <c r="J44" s="262" t="str">
        <f>IF('Beregning af vandkvalitet'!$C$17="","",IF(ISERROR('Tage af andre materialer'!$H48),IF(ISNUMBER(Regnvand!$F48),(Regnvand!$F48)*'Beregning af vandkvalitet'!$D$17,""),('Tage af andre materialer'!$H48)*'Beregning af vandkvalitet'!$D$17))</f>
        <v/>
      </c>
      <c r="L44" s="262" t="str">
        <f>IF('Beregning af vandkvalitet'!$C$18="","",IF(ISERROR('Veje (ADT &lt;500)'!$H48),IF(ISNUMBER(Regnvand!$F48),(Regnvand!$F48)*'Beregning af vandkvalitet'!$D$18,""),('Veje (ADT &lt;500)'!$H48)*'Beregning af vandkvalitet'!$D$18))</f>
        <v/>
      </c>
      <c r="M44" s="262" t="str">
        <f>IF('Beregning af vandkvalitet'!$C$19="","",IF(ISERROR('Veje (ADT 500-5000)'!$H48),IF(ISNUMBER(Regnvand!$F48),(Regnvand!$F48)*'Beregning af vandkvalitet'!$D$19,""),('Veje (ADT 500-5000)'!$H48)*'Beregning af vandkvalitet'!$D$19))</f>
        <v/>
      </c>
      <c r="N44" s="262" t="str">
        <f>IF('Beregning af vandkvalitet'!$C$20="","",IF(ISERROR('Veje (ADT 5000-15000)'!$H48),IF(ISNUMBER(Regnvand!$F48),(Regnvand!$F48)*'Beregning af vandkvalitet'!$D$20,""),('Veje (ADT 5000-15000)'!$H48)*'Beregning af vandkvalitet'!$D$20))</f>
        <v/>
      </c>
      <c r="O44" s="262" t="str">
        <f>IF('Beregning af vandkvalitet'!$C$21="","",IF(ISERROR('Veje (ADT &gt; 15000)'!$H48),IF(ISNUMBER(Regnvand!$F48),(Regnvand!$F48)*'Beregning af vandkvalitet'!$D$21,""),('Veje (ADT &gt; 15000)'!$H48)*'Beregning af vandkvalitet'!$D$21))</f>
        <v/>
      </c>
      <c r="P44" s="139"/>
      <c r="Q44" s="262" t="str">
        <f>IF('Beregning af vandkvalitet'!$C$22="","",IF(ISERROR('P-pladser'!$H48),IF(ISNUMBER(Regnvand!$F48),(Regnvand!$F48)*'Beregning af vandkvalitet'!$D$22,""),('P-pladser'!$H48)*'Beregning af vandkvalitet'!$D$22))</f>
        <v/>
      </c>
      <c r="R44" s="262" t="str">
        <f>IF('Beregning af vandkvalitet'!$C$23="","",IF(ISERROR('P-pladser lastbiler'!$H48),IF(ISNUMBER(Regnvand!$F48),(Regnvand!$F48)*'Beregning af vandkvalitet'!$D$23,""),('P-pladser lastbiler'!$H48)*'Beregning af vandkvalitet'!$D$23))</f>
        <v/>
      </c>
      <c r="S44" s="139"/>
      <c r="T44" s="262" t="str">
        <f>IF('Beregning af vandkvalitet'!$C$24="","",IF(ISERROR(Industriområder!$H48),IF(ISNUMBER(Regnvand!$F48),(Regnvand!$F48)*'Beregning af vandkvalitet'!$D$24,""),(Industriområder!$H48)*'Beregning af vandkvalitet'!$D$24))</f>
        <v/>
      </c>
      <c r="U44" s="262" t="str">
        <f>IF('Beregning af vandkvalitet'!$C$25="","",IF(ISERROR(Oplagspladser_affaldssortering!$H48),IF(ISNUMBER(Regnvand!$F48),(Regnvand!$F48)*'Beregning af vandkvalitet'!$D$25,""),(Oplagspladser_affaldssortering!$H48)*'Beregning af vandkvalitet'!$D$25))</f>
        <v/>
      </c>
      <c r="V44" s="139"/>
      <c r="W44" s="265" t="str">
        <f>IF('Beregning af vandkvalitet'!$C$26="","",IF(ISERROR(Boligområder_lav!$H48),IF(ISNUMBER(Regnvand!$F48),(Regnvand!$F48)*'Beregning af vandkvalitet'!$D$26,""),(Boligområder_lav!$H48)*'Beregning af vandkvalitet'!$D$26))</f>
        <v/>
      </c>
      <c r="X44" s="262" t="str">
        <f>IF('Beregning af vandkvalitet'!$C$27="","",IF(ISERROR(Boligområder_høj!$H48),IF(ISNUMBER(Regnvand!$F48),(Regnvand!$F48)*'Beregning af vandkvalitet'!$D$27,""),(Boligområder_høj!$H48)*'Beregning af vandkvalitet'!$D$27))</f>
        <v/>
      </c>
      <c r="Y44" s="135"/>
      <c r="Z44" s="258">
        <f t="shared" ref="Z44:Z48" si="1">SUM(IF(ISNUMBER(C44),C44,),IF(ISNUMBER(D44),D44,),IF(ISNUMBER(E44),E44,),IF(ISNUMBER(G44),G44,),IF(ISNUMBER(H44),H44,),IF(ISNUMBER(I44),I44,),IF(ISNUMBER(J44),J44,),IF(ISNUMBER(L44),L44,),IF(ISNUMBER(M44),M44,),IF(ISNUMBER(N44),N44,),IF(ISNUMBER(O44),O44,),IF(ISNUMBER(Q44),Q44,),IF(ISNUMBER(R44),R44,),IF(ISNUMBER(T44),T44,),IF(ISNUMBER(U44),U44,),IF(ISNUMBER(W44),W44,),IF(ISNUMBER(X44),X44,))</f>
        <v>0</v>
      </c>
    </row>
    <row r="45" spans="1:26" x14ac:dyDescent="0.25">
      <c r="A45" s="139" t="s">
        <v>96</v>
      </c>
      <c r="C45" s="250" t="str">
        <f>IF('Beregning af vandkvalitet'!$C$11="","",IF(ISERROR(Haver_græsarealer!$H49),IF(ISNUMBER(Regnvand!$F49),(Regnvand!$F49)*'Beregning af vandkvalitet'!$D$11,""),(Haver_græsarealer!$H49)*'Beregning af vandkvalitet'!$D$11))</f>
        <v/>
      </c>
      <c r="D45" s="250" t="str">
        <f>IF('Beregning af vandkvalitet'!$C$12="","",IF(ISERROR('Centrale  bymiljøer'!$H49),IF(ISNUMBER(Regnvand!$F49),(Regnvand!$F49)*'Beregning af vandkvalitet'!$D$12,""),('Centrale  bymiljøer'!$H49)*'Beregning af vandkvalitet'!$D$12))</f>
        <v/>
      </c>
      <c r="E45" s="261" t="str">
        <f>IF('Beregning af vandkvalitet'!$C$13="","",IF(ISERROR(Kunstgræsbaner!$H54),IF(ISNUMBER(Regnvand!$F49),(Regnvand!$F49)*'Beregning af vandkvalitet'!$D$13,""),(Kunstgræsbaner!$H54)*'Beregning af vandkvalitet'!$D$13))</f>
        <v/>
      </c>
      <c r="G45" s="262" t="str">
        <f>IF('Beregning af vandkvalitet'!$C$14="","",IF(ISERROR('Grønne tage'!$H49),IF(ISNUMBER(Regnvand!$F49),(Regnvand!$F49)*'Beregning af vandkvalitet'!$D$14,""),('Grønne tage'!$H49)*'Beregning af vandkvalitet'!$D$14))</f>
        <v/>
      </c>
      <c r="H45" s="262" t="str">
        <f>IF('Beregning af vandkvalitet'!$C$15="","",IF(ISERROR('Tage med kobber'!$H49),IF(ISNUMBER(Regnvand!$F49),(Regnvand!$F49)*'Beregning af vandkvalitet'!$D$15,""),('Tage med kobber'!$H49)*'Beregning af vandkvalitet'!$D$15))</f>
        <v/>
      </c>
      <c r="I45" s="262" t="str">
        <f>IF('Beregning af vandkvalitet'!$C$16="","",IF(ISERROR('Tage med zink'!$H49),IF(ISNUMBER(Regnvand!$F49),(Regnvand!$F49)*'Beregning af vandkvalitet'!$D$16,""),('Tage med zink'!$H49)*'Beregning af vandkvalitet'!$D$16))</f>
        <v/>
      </c>
      <c r="J45" s="262" t="str">
        <f>IF('Beregning af vandkvalitet'!$C$17="","",IF(ISERROR('Tage af andre materialer'!$H49),IF(ISNUMBER(Regnvand!$F49),(Regnvand!$F49)*'Beregning af vandkvalitet'!$D$17,""),('Tage af andre materialer'!$H49)*'Beregning af vandkvalitet'!$D$17))</f>
        <v/>
      </c>
      <c r="L45" s="262" t="str">
        <f>IF('Beregning af vandkvalitet'!$C$18="","",IF(ISERROR('Veje (ADT &lt;500)'!$H49),IF(ISNUMBER(Regnvand!$F49),(Regnvand!$F49)*'Beregning af vandkvalitet'!$D$18,""),('Veje (ADT &lt;500)'!$H49)*'Beregning af vandkvalitet'!$D$18))</f>
        <v/>
      </c>
      <c r="M45" s="262" t="str">
        <f>IF('Beregning af vandkvalitet'!$C$19="","",IF(ISERROR('Veje (ADT 500-5000)'!$H49),IF(ISNUMBER(Regnvand!$F49),(Regnvand!$F49)*'Beregning af vandkvalitet'!$D$19,""),('Veje (ADT 500-5000)'!$H49)*'Beregning af vandkvalitet'!$D$19))</f>
        <v/>
      </c>
      <c r="N45" s="262" t="str">
        <f>IF('Beregning af vandkvalitet'!$C$20="","",IF(ISERROR('Veje (ADT 5000-15000)'!$H49),IF(ISNUMBER(Regnvand!$F49),(Regnvand!$F49)*'Beregning af vandkvalitet'!$D$20,""),('Veje (ADT 5000-15000)'!$H49)*'Beregning af vandkvalitet'!$D$20))</f>
        <v/>
      </c>
      <c r="O45" s="262" t="str">
        <f>IF('Beregning af vandkvalitet'!$C$21="","",IF(ISERROR('Veje (ADT &gt; 15000)'!$H49),IF(ISNUMBER(Regnvand!$F49),(Regnvand!$F49)*'Beregning af vandkvalitet'!$D$21,""),('Veje (ADT &gt; 15000)'!$H49)*'Beregning af vandkvalitet'!$D$21))</f>
        <v/>
      </c>
      <c r="P45" s="139"/>
      <c r="Q45" s="262" t="str">
        <f>IF('Beregning af vandkvalitet'!$C$22="","",IF(ISERROR('P-pladser'!$H49),IF(ISNUMBER(Regnvand!$F49),(Regnvand!$F49)*'Beregning af vandkvalitet'!$D$22,""),('P-pladser'!$H49)*'Beregning af vandkvalitet'!$D$22))</f>
        <v/>
      </c>
      <c r="R45" s="262" t="str">
        <f>IF('Beregning af vandkvalitet'!$C$23="","",IF(ISERROR('P-pladser lastbiler'!$H49),IF(ISNUMBER(Regnvand!$F49),(Regnvand!$F49)*'Beregning af vandkvalitet'!$D$23,""),('P-pladser lastbiler'!$H49)*'Beregning af vandkvalitet'!$D$23))</f>
        <v/>
      </c>
      <c r="S45" s="139"/>
      <c r="T45" s="262" t="str">
        <f>IF('Beregning af vandkvalitet'!$C$24="","",IF(ISERROR(Industriområder!$H49),IF(ISNUMBER(Regnvand!$F49),(Regnvand!$F49)*'Beregning af vandkvalitet'!$D$24,""),(Industriområder!$H49)*'Beregning af vandkvalitet'!$D$24))</f>
        <v/>
      </c>
      <c r="U45" s="262" t="str">
        <f>IF('Beregning af vandkvalitet'!$C$25="","",IF(ISERROR(Oplagspladser_affaldssortering!$H49),IF(ISNUMBER(Regnvand!$F49),(Regnvand!$F49)*'Beregning af vandkvalitet'!$D$25,""),(Oplagspladser_affaldssortering!$H49)*'Beregning af vandkvalitet'!$D$25))</f>
        <v/>
      </c>
      <c r="V45" s="139"/>
      <c r="W45" s="265" t="str">
        <f>IF('Beregning af vandkvalitet'!$C$26="","",IF(ISERROR(Boligområder_lav!$H49),IF(ISNUMBER(Regnvand!$F49),(Regnvand!$F49)*'Beregning af vandkvalitet'!$D$26,""),(Boligområder_lav!$H49)*'Beregning af vandkvalitet'!$D$26))</f>
        <v/>
      </c>
      <c r="X45" s="262" t="str">
        <f>IF('Beregning af vandkvalitet'!$C$27="","",IF(ISERROR(Boligområder_høj!$H49),IF(ISNUMBER(Regnvand!$F49),(Regnvand!$F49)*'Beregning af vandkvalitet'!$D$27,""),(Boligområder_høj!$H49)*'Beregning af vandkvalitet'!$D$27))</f>
        <v/>
      </c>
      <c r="Y45" s="135"/>
      <c r="Z45" s="258">
        <f t="shared" si="1"/>
        <v>0</v>
      </c>
    </row>
    <row r="46" spans="1:26" x14ac:dyDescent="0.25">
      <c r="A46" s="139" t="s">
        <v>98</v>
      </c>
      <c r="C46" s="250" t="str">
        <f>IF('Beregning af vandkvalitet'!$C$11="","",IF(ISERROR(Haver_græsarealer!$H50),IF(ISNUMBER(Regnvand!$F50),(Regnvand!$F50)*'Beregning af vandkvalitet'!$D$11,""),(Haver_græsarealer!$H50)*'Beregning af vandkvalitet'!$D$11))</f>
        <v/>
      </c>
      <c r="D46" s="250" t="str">
        <f>IF('Beregning af vandkvalitet'!$C$12="","",IF(ISERROR('Centrale  bymiljøer'!$H50),IF(ISNUMBER(Regnvand!$F50),(Regnvand!$F50)*'Beregning af vandkvalitet'!$D$12,""),('Centrale  bymiljøer'!$H50)*'Beregning af vandkvalitet'!$D$12))</f>
        <v/>
      </c>
      <c r="E46" s="261" t="str">
        <f>IF('Beregning af vandkvalitet'!$C$13="","",IF(ISERROR(Kunstgræsbaner!$H55),IF(ISNUMBER(Regnvand!$F50),(Regnvand!$F50)*'Beregning af vandkvalitet'!$D$13,""),(Kunstgræsbaner!$H55)*'Beregning af vandkvalitet'!$D$13))</f>
        <v/>
      </c>
      <c r="G46" s="262" t="str">
        <f>IF('Beregning af vandkvalitet'!$C$14="","",IF(ISERROR('Grønne tage'!$H50),IF(ISNUMBER(Regnvand!$F50),(Regnvand!$F50)*'Beregning af vandkvalitet'!$D$14,""),('Grønne tage'!$H50)*'Beregning af vandkvalitet'!$D$14))</f>
        <v/>
      </c>
      <c r="H46" s="262" t="str">
        <f>IF('Beregning af vandkvalitet'!$C$15="","",IF(ISERROR('Tage med kobber'!$H50),IF(ISNUMBER(Regnvand!$F50),(Regnvand!$F50)*'Beregning af vandkvalitet'!$D$15,""),('Tage med kobber'!$H50)*'Beregning af vandkvalitet'!$D$15))</f>
        <v/>
      </c>
      <c r="I46" s="262" t="str">
        <f>IF('Beregning af vandkvalitet'!$C$16="","",IF(ISERROR('Tage med zink'!$H50),IF(ISNUMBER(Regnvand!$F50),(Regnvand!$F50)*'Beregning af vandkvalitet'!$D$16,""),('Tage med zink'!$H50)*'Beregning af vandkvalitet'!$D$16))</f>
        <v/>
      </c>
      <c r="J46" s="262" t="str">
        <f>IF('Beregning af vandkvalitet'!$C$17="","",IF(ISERROR('Tage af andre materialer'!$H50),IF(ISNUMBER(Regnvand!$F50),(Regnvand!$F50)*'Beregning af vandkvalitet'!$D$17,""),('Tage af andre materialer'!$H50)*'Beregning af vandkvalitet'!$D$17))</f>
        <v/>
      </c>
      <c r="L46" s="262" t="str">
        <f>IF('Beregning af vandkvalitet'!$C$18="","",IF(ISERROR('Veje (ADT &lt;500)'!$H50),IF(ISNUMBER(Regnvand!$F50),(Regnvand!$F50)*'Beregning af vandkvalitet'!$D$18,""),('Veje (ADT &lt;500)'!$H50)*'Beregning af vandkvalitet'!$D$18))</f>
        <v/>
      </c>
      <c r="M46" s="262" t="str">
        <f>IF('Beregning af vandkvalitet'!$C$19="","",IF(ISERROR('Veje (ADT 500-5000)'!$H50),IF(ISNUMBER(Regnvand!$F50),(Regnvand!$F50)*'Beregning af vandkvalitet'!$D$19,""),('Veje (ADT 500-5000)'!$H50)*'Beregning af vandkvalitet'!$D$19))</f>
        <v/>
      </c>
      <c r="N46" s="262" t="str">
        <f>IF('Beregning af vandkvalitet'!$C$20="","",IF(ISERROR('Veje (ADT 5000-15000)'!$H50),IF(ISNUMBER(Regnvand!$F50),(Regnvand!$F50)*'Beregning af vandkvalitet'!$D$20,""),('Veje (ADT 5000-15000)'!$H50)*'Beregning af vandkvalitet'!$D$20))</f>
        <v/>
      </c>
      <c r="O46" s="262" t="str">
        <f>IF('Beregning af vandkvalitet'!$C$21="","",IF(ISERROR('Veje (ADT &gt; 15000)'!$H50),IF(ISNUMBER(Regnvand!$F50),(Regnvand!$F50)*'Beregning af vandkvalitet'!$D$21,""),('Veje (ADT &gt; 15000)'!$H50)*'Beregning af vandkvalitet'!$D$21))</f>
        <v/>
      </c>
      <c r="P46" s="139"/>
      <c r="Q46" s="262" t="str">
        <f>IF('Beregning af vandkvalitet'!$C$22="","",IF(ISERROR('P-pladser'!$H50),IF(ISNUMBER(Regnvand!$F50),(Regnvand!$F50)*'Beregning af vandkvalitet'!$D$22,""),('P-pladser'!$H50)*'Beregning af vandkvalitet'!$D$22))</f>
        <v/>
      </c>
      <c r="R46" s="262" t="str">
        <f>IF('Beregning af vandkvalitet'!$C$23="","",IF(ISERROR('P-pladser lastbiler'!$H50),IF(ISNUMBER(Regnvand!$F50),(Regnvand!$F50)*'Beregning af vandkvalitet'!$D$23,""),('P-pladser lastbiler'!$H50)*'Beregning af vandkvalitet'!$D$23))</f>
        <v/>
      </c>
      <c r="S46" s="139"/>
      <c r="T46" s="262" t="str">
        <f>IF('Beregning af vandkvalitet'!$C$24="","",IF(ISERROR(Industriområder!$H50),IF(ISNUMBER(Regnvand!$F50),(Regnvand!$F50)*'Beregning af vandkvalitet'!$D$24,""),(Industriområder!$H50)*'Beregning af vandkvalitet'!$D$24))</f>
        <v/>
      </c>
      <c r="U46" s="262" t="str">
        <f>IF('Beregning af vandkvalitet'!$C$25="","",IF(ISERROR(Oplagspladser_affaldssortering!$H50),IF(ISNUMBER(Regnvand!$F50),(Regnvand!$F50)*'Beregning af vandkvalitet'!$D$25,""),(Oplagspladser_affaldssortering!$H50)*'Beregning af vandkvalitet'!$D$25))</f>
        <v/>
      </c>
      <c r="V46" s="139"/>
      <c r="W46" s="265" t="str">
        <f>IF('Beregning af vandkvalitet'!$C$26="","",IF(ISERROR(Boligområder_lav!$H50),IF(ISNUMBER(Regnvand!$F50),(Regnvand!$F50)*'Beregning af vandkvalitet'!$D$26,""),(Boligområder_lav!$H50)*'Beregning af vandkvalitet'!$D$26))</f>
        <v/>
      </c>
      <c r="X46" s="262" t="str">
        <f>IF('Beregning af vandkvalitet'!$C$27="","",IF(ISERROR(Boligområder_høj!$H50),IF(ISNUMBER(Regnvand!$F50),(Regnvand!$F50)*'Beregning af vandkvalitet'!$D$27,""),(Boligområder_høj!$H50)*'Beregning af vandkvalitet'!$D$27))</f>
        <v/>
      </c>
      <c r="Y46" s="135"/>
      <c r="Z46" s="258">
        <f t="shared" si="1"/>
        <v>0</v>
      </c>
    </row>
    <row r="47" spans="1:26" x14ac:dyDescent="0.25">
      <c r="A47" s="139" t="s">
        <v>99</v>
      </c>
      <c r="C47" s="250" t="str">
        <f>IF('Beregning af vandkvalitet'!$C$11="","",IF(ISERROR(Haver_græsarealer!$H51),IF(ISNUMBER(Regnvand!$F51),(Regnvand!$F51)*'Beregning af vandkvalitet'!$D$11,""),(Haver_græsarealer!$H51)*'Beregning af vandkvalitet'!$D$11))</f>
        <v/>
      </c>
      <c r="D47" s="250" t="str">
        <f>IF('Beregning af vandkvalitet'!$C$12="","",IF(ISERROR('Centrale  bymiljøer'!$H51),IF(ISNUMBER(Regnvand!$F51),(Regnvand!$F51)*'Beregning af vandkvalitet'!$D$12,""),('Centrale  bymiljøer'!$H51)*'Beregning af vandkvalitet'!$D$12))</f>
        <v/>
      </c>
      <c r="E47" s="261" t="str">
        <f>IF('Beregning af vandkvalitet'!$C$13="","",IF(ISERROR(Kunstgræsbaner!$H56),IF(ISNUMBER(Regnvand!$F51),(Regnvand!$F51)*'Beregning af vandkvalitet'!$D$13,""),(Kunstgræsbaner!$H56)*'Beregning af vandkvalitet'!$D$13))</f>
        <v/>
      </c>
      <c r="G47" s="262" t="str">
        <f>IF('Beregning af vandkvalitet'!$C$14="","",IF(ISERROR('Grønne tage'!$H51),IF(ISNUMBER(Regnvand!$F51),(Regnvand!$F51)*'Beregning af vandkvalitet'!$D$14,""),('Grønne tage'!$H51)*'Beregning af vandkvalitet'!$D$14))</f>
        <v/>
      </c>
      <c r="H47" s="262" t="str">
        <f>IF('Beregning af vandkvalitet'!$C$15="","",IF(ISERROR('Tage med kobber'!$H51),IF(ISNUMBER(Regnvand!$F51),(Regnvand!$F51)*'Beregning af vandkvalitet'!$D$15,""),('Tage med kobber'!$H51)*'Beregning af vandkvalitet'!$D$15))</f>
        <v/>
      </c>
      <c r="I47" s="262" t="str">
        <f>IF('Beregning af vandkvalitet'!$C$16="","",IF(ISERROR('Tage med zink'!$H51),IF(ISNUMBER(Regnvand!$F51),(Regnvand!$F51)*'Beregning af vandkvalitet'!$D$16,""),('Tage med zink'!$H51)*'Beregning af vandkvalitet'!$D$16))</f>
        <v/>
      </c>
      <c r="J47" s="262" t="str">
        <f>IF('Beregning af vandkvalitet'!$C$17="","",IF(ISERROR('Tage af andre materialer'!$H51),IF(ISNUMBER(Regnvand!$F51),(Regnvand!$F51)*'Beregning af vandkvalitet'!$D$17,""),('Tage af andre materialer'!$H51)*'Beregning af vandkvalitet'!$D$17))</f>
        <v/>
      </c>
      <c r="L47" s="262" t="str">
        <f>IF('Beregning af vandkvalitet'!$C$18="","",IF(ISERROR('Veje (ADT &lt;500)'!$H51),IF(ISNUMBER(Regnvand!$F51),(Regnvand!$F51)*'Beregning af vandkvalitet'!$D$18,""),('Veje (ADT &lt;500)'!$H51)*'Beregning af vandkvalitet'!$D$18))</f>
        <v/>
      </c>
      <c r="M47" s="262" t="str">
        <f>IF('Beregning af vandkvalitet'!$C$19="","",IF(ISERROR('Veje (ADT 500-5000)'!$H51),IF(ISNUMBER(Regnvand!$F51),(Regnvand!$F51)*'Beregning af vandkvalitet'!$D$19,""),('Veje (ADT 500-5000)'!$H51)*'Beregning af vandkvalitet'!$D$19))</f>
        <v/>
      </c>
      <c r="N47" s="262" t="str">
        <f>IF('Beregning af vandkvalitet'!$C$20="","",IF(ISERROR('Veje (ADT 5000-15000)'!$H51),IF(ISNUMBER(Regnvand!$F51),(Regnvand!$F51)*'Beregning af vandkvalitet'!$D$20,""),('Veje (ADT 5000-15000)'!$H51)*'Beregning af vandkvalitet'!$D$20))</f>
        <v/>
      </c>
      <c r="O47" s="262" t="str">
        <f>IF('Beregning af vandkvalitet'!$C$21="","",IF(ISERROR('Veje (ADT &gt; 15000)'!$H51),IF(ISNUMBER(Regnvand!$F51),(Regnvand!$F51)*'Beregning af vandkvalitet'!$D$21,""),('Veje (ADT &gt; 15000)'!$H51)*'Beregning af vandkvalitet'!$D$21))</f>
        <v/>
      </c>
      <c r="P47" s="139"/>
      <c r="Q47" s="262" t="str">
        <f>IF('Beregning af vandkvalitet'!$C$22="","",IF(ISERROR('P-pladser'!$H51),IF(ISNUMBER(Regnvand!$F51),(Regnvand!$F51)*'Beregning af vandkvalitet'!$D$22,""),('P-pladser'!$H51)*'Beregning af vandkvalitet'!$D$22))</f>
        <v/>
      </c>
      <c r="R47" s="262" t="str">
        <f>IF('Beregning af vandkvalitet'!$C$23="","",IF(ISERROR('P-pladser lastbiler'!$H51),IF(ISNUMBER(Regnvand!$F51),(Regnvand!$F51)*'Beregning af vandkvalitet'!$D$23,""),('P-pladser lastbiler'!$H51)*'Beregning af vandkvalitet'!$D$23))</f>
        <v/>
      </c>
      <c r="S47" s="139"/>
      <c r="T47" s="262" t="str">
        <f>IF('Beregning af vandkvalitet'!$C$24="","",IF(ISERROR(Industriområder!$H51),IF(ISNUMBER(Regnvand!$F51),(Regnvand!$F51)*'Beregning af vandkvalitet'!$D$24,""),(Industriområder!$H51)*'Beregning af vandkvalitet'!$D$24))</f>
        <v/>
      </c>
      <c r="U47" s="262" t="str">
        <f>IF('Beregning af vandkvalitet'!$C$25="","",IF(ISERROR(Oplagspladser_affaldssortering!$H51),IF(ISNUMBER(Regnvand!$F51),(Regnvand!$F51)*'Beregning af vandkvalitet'!$D$25,""),(Oplagspladser_affaldssortering!$H51)*'Beregning af vandkvalitet'!$D$25))</f>
        <v/>
      </c>
      <c r="V47" s="139"/>
      <c r="W47" s="265" t="str">
        <f>IF('Beregning af vandkvalitet'!$C$26="","",IF(ISERROR(Boligområder_lav!$H51),IF(ISNUMBER(Regnvand!$F51),(Regnvand!$F51)*'Beregning af vandkvalitet'!$D$26,""),(Boligområder_lav!$H51)*'Beregning af vandkvalitet'!$D$26))</f>
        <v/>
      </c>
      <c r="X47" s="262" t="str">
        <f>IF('Beregning af vandkvalitet'!$C$27="","",IF(ISERROR(Boligområder_høj!$H51),IF(ISNUMBER(Regnvand!$F51),(Regnvand!$F51)*'Beregning af vandkvalitet'!$D$27,""),(Boligområder_høj!$H51)*'Beregning af vandkvalitet'!$D$27))</f>
        <v/>
      </c>
      <c r="Y47" s="135"/>
      <c r="Z47" s="258">
        <f t="shared" si="1"/>
        <v>0</v>
      </c>
    </row>
    <row r="48" spans="1:26" x14ac:dyDescent="0.25">
      <c r="A48" s="139" t="s">
        <v>100</v>
      </c>
      <c r="C48" s="250" t="str">
        <f>IF('Beregning af vandkvalitet'!$C$11="","",IF(ISERROR(Haver_græsarealer!$H52),IF(ISNUMBER(Regnvand!$F52),(Regnvand!$F52)*'Beregning af vandkvalitet'!$D$11,""),(Haver_græsarealer!$H52)*'Beregning af vandkvalitet'!$D$11))</f>
        <v/>
      </c>
      <c r="D48" s="250" t="str">
        <f>IF('Beregning af vandkvalitet'!$C$12="","",IF(ISERROR('Centrale  bymiljøer'!$H52),IF(ISNUMBER(Regnvand!$F52),(Regnvand!$F52)*'Beregning af vandkvalitet'!$D$12,""),('Centrale  bymiljøer'!$H52)*'Beregning af vandkvalitet'!$D$12))</f>
        <v/>
      </c>
      <c r="E48" s="261" t="str">
        <f>IF('Beregning af vandkvalitet'!$C$13="","",IF(ISERROR(Kunstgræsbaner!$H57),IF(ISNUMBER(Regnvand!$F52),(Regnvand!$F52)*'Beregning af vandkvalitet'!$D$13,""),(Kunstgræsbaner!$H57)*'Beregning af vandkvalitet'!$D$13))</f>
        <v/>
      </c>
      <c r="G48" s="262" t="str">
        <f>IF('Beregning af vandkvalitet'!$C$14="","",IF(ISERROR('Grønne tage'!$H52),IF(ISNUMBER(Regnvand!$F52),(Regnvand!$F52)*'Beregning af vandkvalitet'!$D$14,""),('Grønne tage'!$H52)*'Beregning af vandkvalitet'!$D$14))</f>
        <v/>
      </c>
      <c r="H48" s="262" t="str">
        <f>IF('Beregning af vandkvalitet'!$C$15="","",IF(ISERROR('Tage med kobber'!$H52),IF(ISNUMBER(Regnvand!$F52),(Regnvand!$F52)*'Beregning af vandkvalitet'!$D$15,""),('Tage med kobber'!$H52)*'Beregning af vandkvalitet'!$D$15))</f>
        <v/>
      </c>
      <c r="I48" s="262" t="str">
        <f>IF('Beregning af vandkvalitet'!$C$16="","",IF(ISERROR('Tage med zink'!$H52),IF(ISNUMBER(Regnvand!$F52),(Regnvand!$F52)*'Beregning af vandkvalitet'!$D$16,""),('Tage med zink'!$H52)*'Beregning af vandkvalitet'!$D$16))</f>
        <v/>
      </c>
      <c r="J48" s="262" t="str">
        <f>IF('Beregning af vandkvalitet'!$C$17="","",IF(ISERROR('Tage af andre materialer'!$H52),IF(ISNUMBER(Regnvand!$F52),(Regnvand!$F52)*'Beregning af vandkvalitet'!$D$17,""),('Tage af andre materialer'!$H52)*'Beregning af vandkvalitet'!$D$17))</f>
        <v/>
      </c>
      <c r="L48" s="262" t="str">
        <f>IF('Beregning af vandkvalitet'!$C$18="","",IF(ISERROR('Veje (ADT &lt;500)'!$H52),IF(ISNUMBER(Regnvand!$F52),(Regnvand!$F52)*'Beregning af vandkvalitet'!$D$18,""),('Veje (ADT &lt;500)'!$H52)*'Beregning af vandkvalitet'!$D$18))</f>
        <v/>
      </c>
      <c r="M48" s="262" t="str">
        <f>IF('Beregning af vandkvalitet'!$C$19="","",IF(ISERROR('Veje (ADT 500-5000)'!$H52),IF(ISNUMBER(Regnvand!$F52),(Regnvand!$F52)*'Beregning af vandkvalitet'!$D$19,""),('Veje (ADT 500-5000)'!$H52)*'Beregning af vandkvalitet'!$D$19))</f>
        <v/>
      </c>
      <c r="N48" s="262" t="str">
        <f>IF('Beregning af vandkvalitet'!$C$20="","",IF(ISERROR('Veje (ADT 5000-15000)'!$H52),IF(ISNUMBER(Regnvand!$F52),(Regnvand!$F52)*'Beregning af vandkvalitet'!$D$20,""),('Veje (ADT 5000-15000)'!$H52)*'Beregning af vandkvalitet'!$D$20))</f>
        <v/>
      </c>
      <c r="O48" s="262" t="str">
        <f>IF('Beregning af vandkvalitet'!$C$21="","",IF(ISERROR('Veje (ADT &gt; 15000)'!$H52),IF(ISNUMBER(Regnvand!$F52),(Regnvand!$F52)*'Beregning af vandkvalitet'!$D$21,""),('Veje (ADT &gt; 15000)'!$H52)*'Beregning af vandkvalitet'!$D$21))</f>
        <v/>
      </c>
      <c r="P48" s="139"/>
      <c r="Q48" s="262" t="str">
        <f>IF('Beregning af vandkvalitet'!$C$22="","",IF(ISERROR('P-pladser'!$H52),IF(ISNUMBER(Regnvand!$F52),(Regnvand!$F52)*'Beregning af vandkvalitet'!$D$22,""),('P-pladser'!$H52)*'Beregning af vandkvalitet'!$D$22))</f>
        <v/>
      </c>
      <c r="R48" s="262" t="str">
        <f>IF('Beregning af vandkvalitet'!$C$23="","",IF(ISERROR('P-pladser lastbiler'!$H52),IF(ISNUMBER(Regnvand!$F52),(Regnvand!$F52)*'Beregning af vandkvalitet'!$D$23,""),('P-pladser lastbiler'!$H52)*'Beregning af vandkvalitet'!$D$23))</f>
        <v/>
      </c>
      <c r="S48" s="139"/>
      <c r="T48" s="276" t="str">
        <f>IF('Beregning af vandkvalitet'!$C$24="","",IF(ISERROR(Industriområder!$H52),IF(ISNUMBER(Regnvand!$F52),(Regnvand!$F52)*'Beregning af vandkvalitet'!$D$24,""),(Industriområder!$H52)*'Beregning af vandkvalitet'!$D$24))</f>
        <v/>
      </c>
      <c r="U48" s="262" t="str">
        <f>IF('Beregning af vandkvalitet'!$C$25="","",IF(ISERROR(Oplagspladser_affaldssortering!$H52),IF(ISNUMBER(Regnvand!$F52),(Regnvand!$F52)*'Beregning af vandkvalitet'!$D$25,""),(Oplagspladser_affaldssortering!$H52)*'Beregning af vandkvalitet'!$D$25))</f>
        <v/>
      </c>
      <c r="V48" s="139"/>
      <c r="W48" s="277" t="str">
        <f>IF('Beregning af vandkvalitet'!$C$26="","",IF(ISERROR(Boligområder_lav!$H52),IF(ISNUMBER(Regnvand!$F52),(Regnvand!$F52)*'Beregning af vandkvalitet'!$D$26,""),(Boligområder_lav!$H52)*'Beregning af vandkvalitet'!$D$26))</f>
        <v/>
      </c>
      <c r="X48" s="276" t="str">
        <f>IF('Beregning af vandkvalitet'!$C$27="","",IF(ISERROR(Boligområder_høj!$H52),IF(ISNUMBER(Regnvand!$F52),(Regnvand!$F52)*'Beregning af vandkvalitet'!$D$27,""),(Boligområder_høj!$H52)*'Beregning af vandkvalitet'!$D$27))</f>
        <v/>
      </c>
      <c r="Y48" s="135"/>
      <c r="Z48" s="258">
        <f t="shared" si="1"/>
        <v>0</v>
      </c>
    </row>
    <row r="49" spans="1:2" x14ac:dyDescent="0.25">
      <c r="A49" s="139"/>
      <c r="B49" s="139"/>
    </row>
  </sheetData>
  <sheetProtection algorithmName="SHA-512" hashValue="h5rl9ddtU/97eLG7jyH0I7s5YCnJwGDazYZgFZ5BvtaHOLTIdRA0CFEVp6ReRi6CeFjLhU+MDl2q9uSJCEu5dA==" saltValue="Y+3diJ6MaN71AB/7Dr9LtA==" spinCount="100000" sheet="1" objects="1" scenarios="1"/>
  <mergeCells count="6">
    <mergeCell ref="W2:X2"/>
    <mergeCell ref="C2:E2"/>
    <mergeCell ref="G2:J2"/>
    <mergeCell ref="Q2:R2"/>
    <mergeCell ref="T2:U2"/>
    <mergeCell ref="L2:O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B9F04C9A7AB44592F17BA57F7A6F8C" ma:contentTypeVersion="6" ma:contentTypeDescription="Create a new document." ma:contentTypeScope="" ma:versionID="a709ea649ab433e41cf8f1cb1b26f898">
  <xsd:schema xmlns:xsd="http://www.w3.org/2001/XMLSchema" xmlns:xs="http://www.w3.org/2001/XMLSchema" xmlns:p="http://schemas.microsoft.com/office/2006/metadata/properties" xmlns:ns2="8bc66196-a244-4fc2-99b4-c1692962481d" targetNamespace="http://schemas.microsoft.com/office/2006/metadata/properties" ma:root="true" ma:fieldsID="626e038216b1dab232cf020931a44430" ns2:_="">
    <xsd:import namespace="8bc66196-a244-4fc2-99b4-c1692962481d"/>
    <xsd:element name="properties">
      <xsd:complexType>
        <xsd:sequence>
          <xsd:element name="documentManagement">
            <xsd:complexType>
              <xsd:all>
                <xsd:element ref="ns2:DHIArea" minOccurs="0"/>
                <xsd:element ref="ns2:DHICategory" minOccurs="0"/>
                <xsd:element ref="ns2:Publication"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c66196-a244-4fc2-99b4-c1692962481d" elementFormDefault="qualified">
    <xsd:import namespace="http://schemas.microsoft.com/office/2006/documentManagement/types"/>
    <xsd:import namespace="http://schemas.microsoft.com/office/infopath/2007/PartnerControls"/>
    <xsd:element name="DHIArea" ma:index="8" nillable="true" ma:displayName="DHIArea" ma:description="Select the DHI business area for the item." ma:format="Dropdown" ma:internalName="DHIArea">
      <xsd:simpleType>
        <xsd:restriction base="dms:Choice">
          <xsd:enumeration value="MIKE"/>
          <xsd:enumeration value="THE ACADEMY"/>
          <xsd:enumeration value="Marine energy facilities"/>
          <xsd:enumeration value="Marine infrastructure"/>
          <xsd:enumeration value="Ports and navigation"/>
          <xsd:enumeration value="Marine regulators and authorities"/>
          <xsd:enumeration value="Cities"/>
          <xsd:enumeration value="Water utilities"/>
          <xsd:enumeration value="Oil, Gas and Chemicals"/>
          <xsd:enumeration value="Food and beverage"/>
          <xsd:enumeration value="Technology providers"/>
          <xsd:enumeration value="Ballast water"/>
          <xsd:enumeration value="Hospitals"/>
          <xsd:enumeration value="Other industrial"/>
          <xsd:enumeration value="Water and environmental regulators"/>
          <xsd:enumeration value="Water infrastructure operators"/>
          <xsd:enumeration value="Mining"/>
          <xsd:enumeration value="Insurance"/>
          <xsd:enumeration value="Management, finance and administration"/>
        </xsd:restriction>
      </xsd:simpleType>
    </xsd:element>
    <xsd:element name="DHICategory" ma:index="9" nillable="true" ma:displayName="DHICategory" ma:description="Select the DHI category for the item." ma:format="Dropdown" ma:internalName="DHICategory">
      <xsd:simpleType>
        <xsd:restriction base="dms:Choice">
          <xsd:enumeration value="Bid decision"/>
          <xsd:enumeration value="Proposal"/>
          <xsd:enumeration value="Contract"/>
          <xsd:enumeration value="Subcontract"/>
          <xsd:enumeration value="Project Implementation Plan"/>
          <xsd:enumeration value="Report"/>
          <xsd:enumeration value="Safety datasheet"/>
          <xsd:enumeration value="Presentation"/>
          <xsd:enumeration value="Course material"/>
          <xsd:enumeration value="Peer reviewed paper"/>
          <xsd:enumeration value="Conference paper"/>
          <xsd:enumeration value="Other paper"/>
          <xsd:enumeration value="Publicity material"/>
          <xsd:enumeration value="Business Management System Documentation"/>
          <xsd:enumeration value="Other"/>
        </xsd:restriction>
      </xsd:simpleType>
    </xsd:element>
    <xsd:element name="Publication" ma:index="11" nillable="true" ma:displayName="Publication" ma:description="If the item is not a DHI publication, type the full name of the publication, e.g. journal name or book title and publisher." ma:internalName="Publication">
      <xsd:simpleType>
        <xsd:restriction base="dms:Text"/>
      </xsd:simpleType>
    </xsd:element>
    <xsd:element name="_DCDateCreated" ma:index="13" nillable="true" ma:displayName="Date Created" ma:description="Accept the default creation date or add the date and year of publication." ma:format="DateOnly"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2"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HICategory xmlns="8bc66196-a244-4fc2-99b4-c1692962481d" xsi:nil="true"/>
    <_DCDateCreated xmlns="8bc66196-a244-4fc2-99b4-c1692962481d" xsi:nil="true"/>
    <Publication xmlns="8bc66196-a244-4fc2-99b4-c1692962481d" xsi:nil="true"/>
    <DHIArea xmlns="8bc66196-a244-4fc2-99b4-c1692962481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C2A142-E49C-4C7C-81DA-53279DB97C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c66196-a244-4fc2-99b4-c169296248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3FB9C0-4CEE-42C0-9C0D-55FB822AE572}">
  <ds:schemaRefs>
    <ds:schemaRef ds:uri="http://purl.org/dc/elements/1.1/"/>
    <ds:schemaRef ds:uri="8bc66196-a244-4fc2-99b4-c1692962481d"/>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http://purl.org/dc/terms/"/>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F5CFF99E-5CBB-4B49-A06C-D2921C48CF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31</vt:i4>
      </vt:variant>
    </vt:vector>
  </HeadingPairs>
  <TitlesOfParts>
    <vt:vector size="62" baseType="lpstr">
      <vt:lpstr>Om værktøjet</vt:lpstr>
      <vt:lpstr>Introduktion</vt:lpstr>
      <vt:lpstr>Kom godt i gang</vt:lpstr>
      <vt:lpstr>Fremgangsmåde</vt:lpstr>
      <vt:lpstr>Beregning af vandkvalitet</vt:lpstr>
      <vt:lpstr>Beregning af belastning</vt:lpstr>
      <vt:lpstr>Estimat af reduceret areal</vt:lpstr>
      <vt:lpstr>Data oversigt</vt:lpstr>
      <vt:lpstr>Datatjek</vt:lpstr>
      <vt:lpstr>Referencer</vt:lpstr>
      <vt:lpstr>Regnvand</vt:lpstr>
      <vt:lpstr>Haver_græsarealer</vt:lpstr>
      <vt:lpstr>Centrale  bymiljøer</vt:lpstr>
      <vt:lpstr>Kunstgræsbaner</vt:lpstr>
      <vt:lpstr>Grønne tage</vt:lpstr>
      <vt:lpstr>Tage med kobber</vt:lpstr>
      <vt:lpstr>Tage med zink</vt:lpstr>
      <vt:lpstr>Tage af andre materialer</vt:lpstr>
      <vt:lpstr>Veje (ADT &lt;500)</vt:lpstr>
      <vt:lpstr>Veje (ADT 500-5000)</vt:lpstr>
      <vt:lpstr>Veje (ADT 5000-15000)</vt:lpstr>
      <vt:lpstr>Veje (ADT &gt; 15000)</vt:lpstr>
      <vt:lpstr>P-pladser</vt:lpstr>
      <vt:lpstr>P-pladser lastbiler</vt:lpstr>
      <vt:lpstr>Industriområder</vt:lpstr>
      <vt:lpstr>Oplagspladser_affaldssortering</vt:lpstr>
      <vt:lpstr>Boligområder_lav</vt:lpstr>
      <vt:lpstr>Boligområder_høj</vt:lpstr>
      <vt:lpstr>Øvrige data_blandende områder</vt:lpstr>
      <vt:lpstr>Kategorier_samlet</vt:lpstr>
      <vt:lpstr>Hydrologiske parametre</vt:lpstr>
      <vt:lpstr>Referencer!_Ref397504486</vt:lpstr>
      <vt:lpstr>Referencer!_Ref397504500</vt:lpstr>
      <vt:lpstr>Referencer!_Ref402352116</vt:lpstr>
      <vt:lpstr>'Beregning af belastning'!Print_Area</vt:lpstr>
      <vt:lpstr>'Beregning af vandkvalitet'!Print_Area</vt:lpstr>
      <vt:lpstr>'Data oversigt'!Print_Area</vt:lpstr>
      <vt:lpstr>Introduktion!Print_Area</vt:lpstr>
      <vt:lpstr>'Kom godt i gang'!Print_Area</vt:lpstr>
      <vt:lpstr>Kunstgræsbaner!Print_Area</vt:lpstr>
      <vt:lpstr>'Om værktøjet'!Print_Area</vt:lpstr>
      <vt:lpstr>Referencer!Print_Area</vt:lpstr>
      <vt:lpstr>Boligområder_høj!Print_Titles</vt:lpstr>
      <vt:lpstr>Boligområder_lav!Print_Titles</vt:lpstr>
      <vt:lpstr>'Centrale  bymiljøer'!Print_Titles</vt:lpstr>
      <vt:lpstr>'Grønne tage'!Print_Titles</vt:lpstr>
      <vt:lpstr>Haver_græsarealer!Print_Titles</vt:lpstr>
      <vt:lpstr>Industriområder!Print_Titles</vt:lpstr>
      <vt:lpstr>Kategorier_samlet!Print_Titles</vt:lpstr>
      <vt:lpstr>Kunstgræsbaner!Print_Titles</vt:lpstr>
      <vt:lpstr>Oplagspladser_affaldssortering!Print_Titles</vt:lpstr>
      <vt:lpstr>'P-pladser'!Print_Titles</vt:lpstr>
      <vt:lpstr>'P-pladser lastbiler'!Print_Titles</vt:lpstr>
      <vt:lpstr>Regnvand!Print_Titles</vt:lpstr>
      <vt:lpstr>'Tage af andre materialer'!Print_Titles</vt:lpstr>
      <vt:lpstr>'Tage med kobber'!Print_Titles</vt:lpstr>
      <vt:lpstr>'Tage med zink'!Print_Titles</vt:lpstr>
      <vt:lpstr>'Veje (ADT &lt;500)'!Print_Titles</vt:lpstr>
      <vt:lpstr>'Veje (ADT &gt; 15000)'!Print_Titles</vt:lpstr>
      <vt:lpstr>'Veje (ADT 5000-15000)'!Print_Titles</vt:lpstr>
      <vt:lpstr>'Veje (ADT 500-5000)'!Print_Titles</vt:lpstr>
      <vt:lpstr>'Øvrige data_blandende områder'!Print_Titles</vt:lpstr>
    </vt:vector>
  </TitlesOfParts>
  <Company>DHI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Kristina Buus Kjær</dc:creator>
  <cp:keywords/>
  <cp:lastModifiedBy>Kristina Buus Kjær</cp:lastModifiedBy>
  <cp:lastPrinted>2018-08-24T12:12:26Z</cp:lastPrinted>
  <dcterms:created xsi:type="dcterms:W3CDTF">2014-03-17T08:47:19Z</dcterms:created>
  <dcterms:modified xsi:type="dcterms:W3CDTF">2018-08-28T08:51:05Z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0x01010018B9F04C9A7AB44592F17BA57F7A6F8C</vt:lpwstr>
  </property>
</Properties>
</file>